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1985" yWindow="-15" windowWidth="12030" windowHeight="9750" tabRatio="609"/>
  </bookViews>
  <sheets>
    <sheet name="Consolidated income statement" sheetId="18" r:id="rId1"/>
    <sheet name="Segments" sheetId="17" r:id="rId2"/>
    <sheet name="Consolidated balance sheet" sheetId="13" r:id="rId3"/>
    <sheet name="Consolidated CF" sheetId="12" r:id="rId4"/>
    <sheet name="KPI_services segment" sheetId="9" r:id="rId5"/>
    <sheet name="KPI - segment TV" sheetId="10" r:id="rId6"/>
    <sheet name="KPI_service segment_historical" sheetId="19" r:id="rId7"/>
    <sheet name="Arkusz1" sheetId="20" r:id="rId8"/>
  </sheets>
  <definedNames>
    <definedName name="_Ref348710651" localSheetId="0">'Consolidated income statement'!$B$9</definedName>
    <definedName name="_Toc377043859" localSheetId="5">'KPI - segment TV'!$C$35</definedName>
    <definedName name="_Toc377043860" localSheetId="5">'KPI - segment TV'!$D$35</definedName>
    <definedName name="_Toc377043862" localSheetId="5">'KPI - segment TV'!#REF!</definedName>
    <definedName name="_Toc377043863" localSheetId="5">'KPI - segment TV'!#REF!</definedName>
    <definedName name="_xlnm.Print_Area" localSheetId="5">'KPI - segment TV'!$A$1:$E$63</definedName>
    <definedName name="_xlnm.Print_Area" localSheetId="6">'KPI_service segment_historical'!$A$2:$L$24</definedName>
    <definedName name="_xlnm.Print_Area" localSheetId="4">'KPI_services segment'!$A$2:$E$24</definedName>
    <definedName name="OLE_LINK1" localSheetId="3">'Consolidated CF'!$B$9</definedName>
  </definedNames>
  <calcPr calcId="145621"/>
</workbook>
</file>

<file path=xl/calcChain.xml><?xml version="1.0" encoding="utf-8"?>
<calcChain xmlns="http://schemas.openxmlformats.org/spreadsheetml/2006/main">
  <c r="F38" i="12" l="1"/>
  <c r="F39" i="12"/>
  <c r="F40" i="12"/>
  <c r="F41" i="12"/>
  <c r="F42" i="12"/>
  <c r="H27" i="10" l="1"/>
  <c r="E27" i="10"/>
  <c r="E4" i="12" l="1"/>
  <c r="C4" i="12"/>
  <c r="G27" i="18" l="1"/>
  <c r="D27" i="18"/>
  <c r="H54" i="10" l="1"/>
  <c r="H53" i="10"/>
  <c r="H52" i="10"/>
  <c r="H51" i="10"/>
  <c r="H50" i="10"/>
  <c r="H49" i="10"/>
  <c r="H48" i="10"/>
  <c r="H47" i="10"/>
  <c r="H46" i="10"/>
  <c r="H45" i="10"/>
  <c r="H44" i="10"/>
  <c r="H43" i="10"/>
  <c r="H42" i="10"/>
  <c r="H41" i="10"/>
  <c r="H40" i="10"/>
  <c r="H39" i="10"/>
  <c r="H38" i="10"/>
  <c r="H37" i="10"/>
  <c r="H36" i="10"/>
  <c r="H35" i="10"/>
  <c r="H34" i="10"/>
  <c r="H26" i="10"/>
  <c r="H25" i="10"/>
  <c r="H24" i="10"/>
  <c r="H23" i="10"/>
  <c r="H22" i="10"/>
  <c r="H21" i="10"/>
  <c r="H20" i="10"/>
  <c r="H19" i="10"/>
  <c r="H18" i="10"/>
  <c r="H17" i="10"/>
  <c r="H16" i="10"/>
  <c r="H15" i="10"/>
  <c r="H14" i="10"/>
  <c r="H13" i="10"/>
  <c r="H12" i="10"/>
  <c r="H11" i="10"/>
  <c r="H10" i="10"/>
  <c r="H9" i="10"/>
  <c r="H8" i="10"/>
  <c r="H7" i="10"/>
  <c r="H6" i="10"/>
  <c r="H5" i="10"/>
  <c r="H4" i="10"/>
  <c r="H31" i="9"/>
  <c r="H30" i="9"/>
  <c r="H29" i="9"/>
  <c r="G28" i="9"/>
  <c r="F28" i="9"/>
  <c r="H28" i="9" s="1"/>
  <c r="H27" i="9"/>
  <c r="H26" i="9"/>
  <c r="H25" i="9"/>
  <c r="H24" i="9"/>
  <c r="G23" i="9"/>
  <c r="F23" i="9"/>
  <c r="H23" i="9" s="1"/>
  <c r="H21" i="9"/>
  <c r="H20" i="9"/>
  <c r="H19" i="9"/>
  <c r="H18" i="9"/>
  <c r="H17" i="9"/>
  <c r="G16" i="9"/>
  <c r="F16" i="9"/>
  <c r="H15" i="9"/>
  <c r="H13" i="9"/>
  <c r="H12" i="9"/>
  <c r="H11" i="9"/>
  <c r="H10" i="9"/>
  <c r="H9" i="9"/>
  <c r="H8" i="9"/>
  <c r="G7" i="9"/>
  <c r="F7" i="9"/>
  <c r="H7" i="9" s="1"/>
  <c r="H24" i="18"/>
  <c r="H22" i="18"/>
  <c r="H21" i="18"/>
  <c r="H20" i="18"/>
  <c r="H18" i="18"/>
  <c r="H17" i="18"/>
  <c r="H16" i="18"/>
  <c r="H15" i="18"/>
  <c r="H14" i="18"/>
  <c r="H13" i="18"/>
  <c r="H12" i="18"/>
  <c r="H11" i="18"/>
  <c r="H10" i="18"/>
  <c r="G9" i="18"/>
  <c r="F9" i="18"/>
  <c r="H8" i="18"/>
  <c r="H7" i="18"/>
  <c r="H6" i="18"/>
  <c r="H5" i="18"/>
  <c r="G4" i="18"/>
  <c r="F4" i="18"/>
  <c r="L14" i="17"/>
  <c r="E54" i="10"/>
  <c r="E53" i="10"/>
  <c r="E52" i="10"/>
  <c r="E51" i="10"/>
  <c r="E50" i="10"/>
  <c r="E49" i="10"/>
  <c r="E48" i="10"/>
  <c r="E47" i="10"/>
  <c r="E46" i="10"/>
  <c r="E45" i="10"/>
  <c r="E44" i="10"/>
  <c r="E43" i="10"/>
  <c r="E42" i="10"/>
  <c r="E41" i="10"/>
  <c r="E40" i="10"/>
  <c r="E39" i="10"/>
  <c r="E38" i="10"/>
  <c r="E37" i="10"/>
  <c r="E36" i="10"/>
  <c r="E35" i="10"/>
  <c r="E34" i="10"/>
  <c r="E26" i="10"/>
  <c r="E25" i="10"/>
  <c r="E24" i="10"/>
  <c r="E23" i="10"/>
  <c r="E22" i="10"/>
  <c r="E21" i="10"/>
  <c r="E20" i="10"/>
  <c r="E19" i="10"/>
  <c r="E18" i="10"/>
  <c r="E17" i="10"/>
  <c r="E16" i="10"/>
  <c r="E15" i="10"/>
  <c r="E14" i="10"/>
  <c r="E13" i="10"/>
  <c r="E12" i="10"/>
  <c r="E11" i="10"/>
  <c r="E10" i="10"/>
  <c r="E9" i="10"/>
  <c r="E8" i="10"/>
  <c r="E7" i="10"/>
  <c r="E6" i="10"/>
  <c r="E5" i="10"/>
  <c r="E4" i="10"/>
  <c r="E24" i="18"/>
  <c r="E22" i="18"/>
  <c r="E21" i="18"/>
  <c r="E20" i="18"/>
  <c r="E18" i="18"/>
  <c r="E17" i="18"/>
  <c r="E16" i="18"/>
  <c r="E15" i="18"/>
  <c r="E14" i="18"/>
  <c r="E13" i="18"/>
  <c r="E12" i="18"/>
  <c r="E11" i="18"/>
  <c r="E10" i="18"/>
  <c r="E8" i="18"/>
  <c r="E7" i="18"/>
  <c r="E6" i="18"/>
  <c r="E5" i="18"/>
  <c r="E53" i="13"/>
  <c r="E52" i="13"/>
  <c r="E51" i="13"/>
  <c r="E50" i="13"/>
  <c r="E49" i="13"/>
  <c r="E48" i="13"/>
  <c r="E47" i="13"/>
  <c r="E46" i="13"/>
  <c r="E44" i="13"/>
  <c r="E43" i="13"/>
  <c r="E42" i="13"/>
  <c r="E41" i="13"/>
  <c r="E40" i="13"/>
  <c r="E39" i="13"/>
  <c r="E38" i="13"/>
  <c r="E37" i="13"/>
  <c r="E35" i="13"/>
  <c r="E33" i="13"/>
  <c r="E32" i="13"/>
  <c r="E31" i="13"/>
  <c r="E30" i="13"/>
  <c r="E26" i="13"/>
  <c r="E25" i="13"/>
  <c r="E24" i="13"/>
  <c r="E23" i="13"/>
  <c r="E22" i="13"/>
  <c r="E21" i="13"/>
  <c r="E20" i="13"/>
  <c r="E19" i="13"/>
  <c r="E18" i="13"/>
  <c r="E17" i="13"/>
  <c r="E15" i="13"/>
  <c r="E14" i="13"/>
  <c r="E13" i="13"/>
  <c r="E12" i="13"/>
  <c r="E11" i="13"/>
  <c r="E10" i="13"/>
  <c r="E9" i="13"/>
  <c r="E8" i="13"/>
  <c r="E7" i="13"/>
  <c r="E6" i="13"/>
  <c r="E5" i="13"/>
  <c r="E4" i="13"/>
  <c r="F46" i="12"/>
  <c r="F45" i="12"/>
  <c r="F37" i="12"/>
  <c r="F36" i="12"/>
  <c r="F34" i="12"/>
  <c r="F33" i="12"/>
  <c r="F32" i="12"/>
  <c r="F31" i="12"/>
  <c r="F30" i="12"/>
  <c r="F29" i="12"/>
  <c r="F28" i="12"/>
  <c r="F27" i="12"/>
  <c r="F25" i="12"/>
  <c r="F24" i="12"/>
  <c r="F22" i="12"/>
  <c r="F21" i="12"/>
  <c r="F20" i="12"/>
  <c r="F19" i="12"/>
  <c r="F18" i="12"/>
  <c r="F17" i="12"/>
  <c r="F16" i="12"/>
  <c r="F15" i="12"/>
  <c r="F14" i="12"/>
  <c r="F13" i="12"/>
  <c r="F12" i="12"/>
  <c r="F11" i="12"/>
  <c r="F10" i="12"/>
  <c r="F9" i="12"/>
  <c r="F8" i="12"/>
  <c r="F7" i="12"/>
  <c r="F6" i="12"/>
  <c r="G5" i="9" l="1"/>
  <c r="H16" i="9"/>
  <c r="F5" i="9"/>
  <c r="H5" i="9" s="1"/>
  <c r="H9" i="18"/>
  <c r="F19" i="18"/>
  <c r="F29" i="18" s="1"/>
  <c r="F23" i="18"/>
  <c r="G19" i="18"/>
  <c r="H4" i="18"/>
  <c r="D54" i="13"/>
  <c r="C54" i="13"/>
  <c r="E54" i="13" s="1"/>
  <c r="D27" i="13"/>
  <c r="C27" i="13"/>
  <c r="D16" i="13"/>
  <c r="C16" i="13"/>
  <c r="E16" i="13" s="1"/>
  <c r="O10" i="17"/>
  <c r="M10" i="17"/>
  <c r="O7" i="17"/>
  <c r="E27" i="9"/>
  <c r="E15" i="9"/>
  <c r="E13" i="9"/>
  <c r="H19" i="18" l="1"/>
  <c r="F30" i="18"/>
  <c r="H29" i="18"/>
  <c r="F25" i="18"/>
  <c r="G29" i="18"/>
  <c r="G30" i="18" s="1"/>
  <c r="G23" i="18"/>
  <c r="G25" i="18" s="1"/>
  <c r="G26" i="18" s="1"/>
  <c r="E27" i="13"/>
  <c r="L28" i="19"/>
  <c r="K28" i="19"/>
  <c r="J28" i="19"/>
  <c r="I28" i="19"/>
  <c r="H28" i="19"/>
  <c r="G28" i="19"/>
  <c r="H23" i="19"/>
  <c r="I23" i="19"/>
  <c r="J23" i="19"/>
  <c r="K23" i="19"/>
  <c r="L23" i="19"/>
  <c r="G23" i="19"/>
  <c r="D16" i="19"/>
  <c r="E16" i="19"/>
  <c r="F16" i="19"/>
  <c r="G16" i="19"/>
  <c r="H16" i="19"/>
  <c r="I16" i="19"/>
  <c r="J16" i="19"/>
  <c r="K16" i="19"/>
  <c r="L16" i="19"/>
  <c r="C16" i="19"/>
  <c r="D7" i="19"/>
  <c r="D15" i="19" s="1"/>
  <c r="E7" i="19"/>
  <c r="E15" i="19" s="1"/>
  <c r="F7" i="19"/>
  <c r="F15" i="19" s="1"/>
  <c r="G7" i="19"/>
  <c r="G15" i="19" s="1"/>
  <c r="H7" i="19"/>
  <c r="H15" i="19" s="1"/>
  <c r="I7" i="19"/>
  <c r="I15" i="19" s="1"/>
  <c r="J7" i="19"/>
  <c r="J15" i="19" s="1"/>
  <c r="K7" i="19"/>
  <c r="K15" i="19" s="1"/>
  <c r="L7" i="19"/>
  <c r="L15" i="19" s="1"/>
  <c r="D16" i="9"/>
  <c r="C16" i="9"/>
  <c r="D7" i="9"/>
  <c r="C7" i="9"/>
  <c r="C7" i="19"/>
  <c r="C15" i="19" s="1"/>
  <c r="H23" i="18" l="1"/>
  <c r="H25" i="18"/>
  <c r="F26" i="18"/>
  <c r="I5" i="19"/>
  <c r="J5" i="19"/>
  <c r="G5" i="19"/>
  <c r="H5" i="19"/>
  <c r="K5" i="19"/>
  <c r="L5" i="19"/>
  <c r="F27" i="18" l="1"/>
  <c r="H27" i="18" s="1"/>
  <c r="H26" i="18"/>
  <c r="D28" i="9"/>
  <c r="C28" i="9"/>
  <c r="E31" i="9"/>
  <c r="E30" i="9"/>
  <c r="E29" i="9"/>
  <c r="E25" i="9"/>
  <c r="E26" i="9"/>
  <c r="E24" i="9"/>
  <c r="D23" i="9"/>
  <c r="D5" i="9" s="1"/>
  <c r="C23" i="9"/>
  <c r="C5" i="9" s="1"/>
  <c r="E17" i="9"/>
  <c r="E18" i="9"/>
  <c r="E19" i="9"/>
  <c r="E20" i="9"/>
  <c r="E21" i="9"/>
  <c r="E16" i="9"/>
  <c r="E8" i="9"/>
  <c r="E9" i="9"/>
  <c r="E10" i="9"/>
  <c r="E11" i="9"/>
  <c r="E12" i="9"/>
  <c r="E7" i="9"/>
  <c r="E23" i="9" l="1"/>
  <c r="E28" i="9"/>
  <c r="E5" i="9"/>
  <c r="S14" i="17" l="1"/>
  <c r="S13" i="17"/>
  <c r="R13" i="17"/>
  <c r="L13" i="17"/>
  <c r="G14" i="17"/>
  <c r="G13" i="17"/>
  <c r="J10" i="17"/>
  <c r="J7" i="17"/>
  <c r="E10" i="17"/>
  <c r="E7" i="17"/>
  <c r="Q12" i="17"/>
  <c r="Q13" i="17"/>
  <c r="Q14" i="17"/>
  <c r="R14" i="17"/>
  <c r="M7" i="17"/>
  <c r="H10" i="17"/>
  <c r="H7" i="17"/>
  <c r="C7" i="17"/>
  <c r="T13" i="17" l="1"/>
  <c r="T14" i="17"/>
  <c r="G7" i="17"/>
  <c r="D9" i="18"/>
  <c r="C9" i="18"/>
  <c r="E9" i="18" s="1"/>
  <c r="D4" i="18"/>
  <c r="C4" i="18"/>
  <c r="E4" i="18" l="1"/>
  <c r="C19" i="18"/>
  <c r="D19" i="18"/>
  <c r="C23" i="18" l="1"/>
  <c r="C25" i="18" s="1"/>
  <c r="E19" i="18"/>
  <c r="C29" i="18"/>
  <c r="D23" i="18"/>
  <c r="D25" i="18" s="1"/>
  <c r="D29" i="18"/>
  <c r="D30" i="18" s="1"/>
  <c r="C30" i="18" l="1"/>
  <c r="E29" i="18"/>
  <c r="D26" i="18"/>
  <c r="C26" i="18"/>
  <c r="E25" i="18"/>
  <c r="E23" i="18"/>
  <c r="S9" i="17"/>
  <c r="R9" i="17"/>
  <c r="Q9" i="17"/>
  <c r="L9" i="17"/>
  <c r="G9" i="17"/>
  <c r="F4" i="12" l="1"/>
  <c r="E26" i="18"/>
  <c r="C27" i="18"/>
  <c r="E27" i="18" s="1"/>
  <c r="T9" i="17"/>
  <c r="D34" i="13" l="1"/>
  <c r="D36" i="13" s="1"/>
  <c r="C34" i="13"/>
  <c r="C36" i="13" l="1"/>
  <c r="E36" i="13" s="1"/>
  <c r="E34" i="13"/>
  <c r="Q11" i="17"/>
  <c r="L11" i="17"/>
  <c r="G11" i="17"/>
  <c r="S11" i="17"/>
  <c r="R11" i="17"/>
  <c r="S6" i="17"/>
  <c r="S7" i="17"/>
  <c r="S8" i="17"/>
  <c r="S10" i="17"/>
  <c r="S5" i="17"/>
  <c r="R6" i="17"/>
  <c r="R7" i="17"/>
  <c r="R5" i="17"/>
  <c r="Q6" i="17"/>
  <c r="Q7" i="17"/>
  <c r="Q8" i="17"/>
  <c r="Q10" i="17"/>
  <c r="Q5" i="17"/>
  <c r="L6" i="17"/>
  <c r="L7" i="17"/>
  <c r="L8" i="17"/>
  <c r="L10" i="17"/>
  <c r="L5" i="17"/>
  <c r="G5" i="17"/>
  <c r="G6" i="17"/>
  <c r="T11" i="17" l="1"/>
  <c r="T5" i="17"/>
  <c r="T6" i="17"/>
  <c r="T7" i="17"/>
  <c r="D45" i="13" l="1"/>
  <c r="C45" i="13"/>
  <c r="E43" i="12"/>
  <c r="C43" i="12"/>
  <c r="F43" i="12" s="1"/>
  <c r="E35" i="12"/>
  <c r="C35" i="12"/>
  <c r="E5" i="12"/>
  <c r="C5" i="12"/>
  <c r="F5" i="12" l="1"/>
  <c r="E45" i="13"/>
  <c r="F35" i="12"/>
  <c r="C23" i="12"/>
  <c r="E23" i="12"/>
  <c r="C55" i="13"/>
  <c r="D55" i="13"/>
  <c r="D56" i="13" s="1"/>
  <c r="C28" i="13"/>
  <c r="D28" i="13"/>
  <c r="C56" i="13" l="1"/>
  <c r="E56" i="13" s="1"/>
  <c r="E55" i="13"/>
  <c r="E28" i="13"/>
  <c r="C26" i="12"/>
  <c r="F23" i="12"/>
  <c r="E26" i="12"/>
  <c r="C44" i="12" l="1"/>
  <c r="C47" i="12" s="1"/>
  <c r="F26" i="12"/>
  <c r="E44" i="12"/>
  <c r="F44" i="12" l="1"/>
  <c r="E47" i="12"/>
  <c r="F47" i="12" s="1"/>
  <c r="G8" i="17" l="1"/>
  <c r="C10" i="17"/>
  <c r="R10" i="17" s="1"/>
  <c r="T10" i="17" s="1"/>
  <c r="R8" i="17"/>
  <c r="T8" i="17" s="1"/>
  <c r="G10" i="17" l="1"/>
</calcChain>
</file>

<file path=xl/sharedStrings.xml><?xml version="1.0" encoding="utf-8"?>
<sst xmlns="http://schemas.openxmlformats.org/spreadsheetml/2006/main" count="366" uniqueCount="213">
  <si>
    <t>EBITDA</t>
  </si>
  <si>
    <t>Polsat2</t>
  </si>
  <si>
    <t>Polsat News</t>
  </si>
  <si>
    <t>Polsat Sport</t>
  </si>
  <si>
    <t>Polsat Film</t>
  </si>
  <si>
    <t>Polsat Cafe</t>
  </si>
  <si>
    <t>Polsat Play</t>
  </si>
  <si>
    <t>Polsat Sport Extra</t>
  </si>
  <si>
    <t>Polsat</t>
  </si>
  <si>
    <t>n/a</t>
  </si>
  <si>
    <t>Polsat Sport News</t>
  </si>
  <si>
    <t>CI Polsat</t>
  </si>
  <si>
    <r>
      <t>Polsat News 2</t>
    </r>
    <r>
      <rPr>
        <vertAlign val="superscript"/>
        <sz val="11"/>
        <color theme="1"/>
        <rFont val="Calibri"/>
        <family val="2"/>
        <charset val="238"/>
        <scheme val="minor"/>
      </rPr>
      <t>(2)</t>
    </r>
  </si>
  <si>
    <t>Polsat Food</t>
  </si>
  <si>
    <t>Multiroom</t>
  </si>
  <si>
    <t>Internet</t>
  </si>
  <si>
    <t>Churn</t>
  </si>
  <si>
    <t xml:space="preserve">Internet </t>
  </si>
  <si>
    <t>1Q</t>
  </si>
  <si>
    <t>2Q</t>
  </si>
  <si>
    <t>3Q</t>
  </si>
  <si>
    <t>4Q</t>
  </si>
  <si>
    <t>CYFROWY POLSAT S.A. CAPITAL GROUP</t>
  </si>
  <si>
    <t>CONSOLIDATED INCOME STATEMENT</t>
  </si>
  <si>
    <t>(in millions of PLN)</t>
  </si>
  <si>
    <t>Retail revenue</t>
  </si>
  <si>
    <t>Wholesale revenue</t>
  </si>
  <si>
    <t>for the three-month period ended</t>
  </si>
  <si>
    <t>Change / %</t>
  </si>
  <si>
    <t xml:space="preserve">Sale of equipment </t>
  </si>
  <si>
    <t>Other revenue</t>
  </si>
  <si>
    <t>Operating costs</t>
  </si>
  <si>
    <t>Content costs</t>
  </si>
  <si>
    <t>Distribution, marketing, customer relation management and retention costs</t>
  </si>
  <si>
    <t>Salaries and employee-related costs</t>
  </si>
  <si>
    <t>Cost of equipment sold</t>
  </si>
  <si>
    <t>Cost of debt collection services and bad debt allowance and receivables written off</t>
  </si>
  <si>
    <t>Other costs</t>
  </si>
  <si>
    <t>Other operating income, net</t>
  </si>
  <si>
    <t>Profit from operating activities</t>
  </si>
  <si>
    <t>Gain/loss on investment activities, net</t>
  </si>
  <si>
    <t>Finance costs</t>
  </si>
  <si>
    <t>Gross profit for the period</t>
  </si>
  <si>
    <t>Income tax</t>
  </si>
  <si>
    <t>Net profit for the period</t>
  </si>
  <si>
    <t>Net profit attributable to equity holders of the Parent</t>
  </si>
  <si>
    <t>Basic and diluted earnings per share (in PLN)</t>
  </si>
  <si>
    <t>SEGMENT OF SERVICES TO INDIVIDUAL AND BUSINESS CUSTOMERS</t>
  </si>
  <si>
    <t>Change</t>
  </si>
  <si>
    <t>BROADCASTING AND TELEVISION PRODUCTION SEGMENT</t>
  </si>
  <si>
    <t>CONSOLIDATION ADJUSTMENTS</t>
  </si>
  <si>
    <t>TOTAL</t>
  </si>
  <si>
    <t xml:space="preserve">Revenues from sales to third parties </t>
  </si>
  <si>
    <t>Inter-segment revenues</t>
  </si>
  <si>
    <t>Revenues</t>
  </si>
  <si>
    <t xml:space="preserve">Profit from operating activities </t>
  </si>
  <si>
    <t xml:space="preserve">Acquisition of property, plant and equipment, reception equipment and other intangible assets </t>
  </si>
  <si>
    <t>Assets, including:</t>
  </si>
  <si>
    <r>
      <rPr>
        <vertAlign val="superscript"/>
        <sz val="9"/>
        <color theme="1"/>
        <rFont val="Calibri"/>
        <family val="2"/>
        <charset val="238"/>
        <scheme val="minor"/>
      </rPr>
      <t>1</t>
    </r>
    <r>
      <rPr>
        <sz val="9"/>
        <color theme="1"/>
        <rFont val="Calibri"/>
        <family val="2"/>
        <charset val="238"/>
        <scheme val="minor"/>
      </rPr>
      <t xml:space="preserve"> This item also includes the acquisition of reception equipment for operating lease purposes.</t>
    </r>
  </si>
  <si>
    <t>CONSOLIDATED BALANCE SHEET
(in millions of PLN)</t>
  </si>
  <si>
    <t>ASSETS</t>
  </si>
  <si>
    <t>Reception equipment</t>
  </si>
  <si>
    <t>Other property, plant and equipment</t>
  </si>
  <si>
    <t xml:space="preserve">Goodwill </t>
  </si>
  <si>
    <t>Customer relationships</t>
  </si>
  <si>
    <t>Brands</t>
  </si>
  <si>
    <t xml:space="preserve">Other intangible assets </t>
  </si>
  <si>
    <t>Non-current programming assets</t>
  </si>
  <si>
    <t>Investment property</t>
  </si>
  <si>
    <t>Non-current deferred distribution fees</t>
  </si>
  <si>
    <t>Other non-current assets</t>
  </si>
  <si>
    <t>Deferred tax assets</t>
  </si>
  <si>
    <t>Total non-current assets</t>
  </si>
  <si>
    <t>Current programming assets</t>
  </si>
  <si>
    <t>Inventories</t>
  </si>
  <si>
    <t>Trade and other receivables</t>
  </si>
  <si>
    <t>Income tax receivable</t>
  </si>
  <si>
    <t>Current deferred distribution fees</t>
  </si>
  <si>
    <t>Other current assets</t>
  </si>
  <si>
    <t>Cash and cash equivalents</t>
  </si>
  <si>
    <t>Restricted cash</t>
  </si>
  <si>
    <t>Total current assets</t>
  </si>
  <si>
    <t>Total assets</t>
  </si>
  <si>
    <t>EQUITY AND LIABILITIES</t>
  </si>
  <si>
    <t>Share capital</t>
  </si>
  <si>
    <t>Share premium</t>
  </si>
  <si>
    <t>Other reserves</t>
  </si>
  <si>
    <t>Retained earnings</t>
  </si>
  <si>
    <t>Equity attributable to equity holders of the Parent</t>
  </si>
  <si>
    <t>Non-controlling interests</t>
  </si>
  <si>
    <t>Total equity</t>
  </si>
  <si>
    <t>Loans and borrowings</t>
  </si>
  <si>
    <t>Issued bonds</t>
  </si>
  <si>
    <t xml:space="preserve">Finance lease liabilities </t>
  </si>
  <si>
    <t>UMTS license liabilities</t>
  </si>
  <si>
    <t>Deferred tax liabilities</t>
  </si>
  <si>
    <t>Deferred income</t>
  </si>
  <si>
    <t xml:space="preserve">Other non-current liabilities and provisions </t>
  </si>
  <si>
    <t xml:space="preserve">Total non-current liabilities </t>
  </si>
  <si>
    <t>Finance lease liabilities</t>
  </si>
  <si>
    <t>Trade and other payables</t>
  </si>
  <si>
    <t>Income tax liability</t>
  </si>
  <si>
    <t>Total current liabilities</t>
  </si>
  <si>
    <t>Total liabilities</t>
  </si>
  <si>
    <t>Total equity and liabilities</t>
  </si>
  <si>
    <t>CONSOLIDATED CASH FLOW STATEMENT</t>
  </si>
  <si>
    <t>Net profit</t>
  </si>
  <si>
    <t>Adjustments for:</t>
  </si>
  <si>
    <t>Payments for film licenses and sports rights</t>
  </si>
  <si>
    <t>Amortization of film licenses and sports rights</t>
  </si>
  <si>
    <t xml:space="preserve">Cost of programming rights sold </t>
  </si>
  <si>
    <t xml:space="preserve">Interest expense </t>
  </si>
  <si>
    <t xml:space="preserve">Change in inventories </t>
  </si>
  <si>
    <t xml:space="preserve">Change in receivables and other assets </t>
  </si>
  <si>
    <t>Change in liabilities, provisions and deferred income</t>
  </si>
  <si>
    <t>Change in internal production and advance payments</t>
  </si>
  <si>
    <t xml:space="preserve">Valuation of hedging instruments </t>
  </si>
  <si>
    <t>Foreign exchange losses, net</t>
  </si>
  <si>
    <t xml:space="preserve">Income tax </t>
  </si>
  <si>
    <t>Net additions of reception equipment provided under operating lease</t>
  </si>
  <si>
    <t>Net loss on derivatives</t>
  </si>
  <si>
    <t>Other adjustments</t>
  </si>
  <si>
    <t>Cash from operating activities</t>
  </si>
  <si>
    <t>Income tax paid</t>
  </si>
  <si>
    <t>Interest received from operating activities</t>
  </si>
  <si>
    <t>Net cash from operating activities</t>
  </si>
  <si>
    <t>Acquisition of property, plant and equipment</t>
  </si>
  <si>
    <t>Acquisition of intangible assets</t>
  </si>
  <si>
    <t>Acquisition of subsidiaries, net of cash acquired</t>
  </si>
  <si>
    <t>Proceeds from sale of property, plant and equipment</t>
  </si>
  <si>
    <t>Granted loans</t>
  </si>
  <si>
    <t>Other investing activities - derivatives</t>
  </si>
  <si>
    <t>Dividends received</t>
  </si>
  <si>
    <t>Repayment of loans and borrowings</t>
  </si>
  <si>
    <t>Loans and borrowings inflows</t>
  </si>
  <si>
    <t>Finance lease – principal repayments</t>
  </si>
  <si>
    <t>Payment of interest on loans, borrowings, bonds, Cash Pool, finance lease and commissions*</t>
  </si>
  <si>
    <t>Net cash used in financing activities</t>
  </si>
  <si>
    <t>Cash and cash equivalents at the beginning of the period</t>
  </si>
  <si>
    <t>Effect of exchange rate fluctuations on cash and cash equivalents</t>
  </si>
  <si>
    <t>Total number of RGUs (contract + prepaid)</t>
  </si>
  <si>
    <t>CONTRACT SERVICES</t>
  </si>
  <si>
    <t>Total number of RGUs, including:</t>
  </si>
  <si>
    <t>Pay TV, including:</t>
  </si>
  <si>
    <t>Mobile telephony</t>
  </si>
  <si>
    <t>Number of customers</t>
  </si>
  <si>
    <t>Average number of RGUs, including:</t>
  </si>
  <si>
    <t>Average number of customers</t>
  </si>
  <si>
    <t>PREPAID SERVICES</t>
  </si>
  <si>
    <t>Pay TV</t>
  </si>
  <si>
    <t xml:space="preserve">Mobile telephony </t>
  </si>
  <si>
    <t>ARPU per total prepaid RGU [PLN]</t>
  </si>
  <si>
    <t xml:space="preserve">BROADCASTING AND TELEVISION PRODUCTION SEGMENT </t>
  </si>
  <si>
    <r>
      <t xml:space="preserve">    POLSAT</t>
    </r>
    <r>
      <rPr>
        <sz val="11"/>
        <color rgb="FF000000"/>
        <rFont val="Calibri"/>
        <family val="2"/>
        <charset val="238"/>
        <scheme val="minor"/>
      </rPr>
      <t xml:space="preserve"> (main channel)</t>
    </r>
  </si>
  <si>
    <r>
      <t>Polsat channel; technical reach</t>
    </r>
    <r>
      <rPr>
        <b/>
        <vertAlign val="superscript"/>
        <sz val="11"/>
        <rFont val="Calibri"/>
        <family val="2"/>
        <charset val="238"/>
        <scheme val="minor"/>
      </rPr>
      <t>(1)</t>
    </r>
  </si>
  <si>
    <t>EBITDA margin</t>
  </si>
  <si>
    <t>Revenue</t>
  </si>
  <si>
    <t>Technical costs and cost of settlements with telecommunication operators</t>
  </si>
  <si>
    <t>ARPU per customer [PLN]</t>
  </si>
  <si>
    <t>RGU saturation per customer</t>
  </si>
  <si>
    <t>Gain on sale of property, plant and equipment and intangible assets</t>
  </si>
  <si>
    <t>Share of the profit of a joint venture accounted for using the equity method</t>
  </si>
  <si>
    <t>Investments in joint ventures</t>
  </si>
  <si>
    <r>
      <t>Polsat Viasat Explorer</t>
    </r>
    <r>
      <rPr>
        <vertAlign val="superscript"/>
        <sz val="11"/>
        <color theme="1"/>
        <rFont val="Calibri"/>
        <family val="2"/>
        <charset val="238"/>
        <scheme val="minor"/>
      </rPr>
      <t>(3)</t>
    </r>
  </si>
  <si>
    <t>includes derivative instruments assets</t>
  </si>
  <si>
    <t>includes derivative instruments liabilities</t>
  </si>
  <si>
    <t>Depreciation, amortization, impairment and liquidation</t>
  </si>
  <si>
    <t>Short-term deposits</t>
  </si>
  <si>
    <t>Net cash used in investing activities</t>
  </si>
  <si>
    <t>Net increase/(decrease) in cash and cash equivalents</t>
  </si>
  <si>
    <t>**</t>
  </si>
  <si>
    <t>***</t>
  </si>
  <si>
    <t>Cash and cash equivalents at the end of the period</t>
  </si>
  <si>
    <r>
      <t>Audience share</t>
    </r>
    <r>
      <rPr>
        <b/>
        <vertAlign val="superscript"/>
        <sz val="11"/>
        <color theme="1"/>
        <rFont val="Calibri"/>
        <family val="2"/>
        <charset val="238"/>
        <scheme val="minor"/>
      </rPr>
      <t>(1) (2)</t>
    </r>
    <r>
      <rPr>
        <b/>
        <sz val="11"/>
        <color theme="1"/>
        <rFont val="Calibri"/>
        <family val="2"/>
        <charset val="238"/>
        <scheme val="minor"/>
      </rPr>
      <t>, including:</t>
    </r>
  </si>
  <si>
    <r>
      <t xml:space="preserve">    Thematic channels</t>
    </r>
    <r>
      <rPr>
        <b/>
        <vertAlign val="superscript"/>
        <sz val="11"/>
        <color rgb="FF000000"/>
        <rFont val="Calibri"/>
        <family val="2"/>
        <charset val="238"/>
        <scheme val="minor"/>
      </rPr>
      <t>(2)</t>
    </r>
  </si>
  <si>
    <t>Polsat JimJam</t>
  </si>
  <si>
    <r>
      <t>Polsat News 2</t>
    </r>
    <r>
      <rPr>
        <vertAlign val="superscript"/>
        <sz val="11"/>
        <color theme="1"/>
        <rFont val="Calibri"/>
        <family val="2"/>
        <charset val="238"/>
        <scheme val="minor"/>
      </rPr>
      <t>(3)</t>
    </r>
  </si>
  <si>
    <r>
      <t>Polsat Viasat Explore</t>
    </r>
    <r>
      <rPr>
        <vertAlign val="superscript"/>
        <sz val="11"/>
        <color theme="1"/>
        <rFont val="Calibri"/>
        <family val="2"/>
        <charset val="238"/>
        <scheme val="minor"/>
      </rPr>
      <t>(4)</t>
    </r>
  </si>
  <si>
    <t>Polsat Viasat History</t>
  </si>
  <si>
    <t>Polsat Viasat Nature</t>
  </si>
  <si>
    <t>Polsat Romans</t>
  </si>
  <si>
    <r>
      <t>Disco Polo Music</t>
    </r>
    <r>
      <rPr>
        <vertAlign val="superscript"/>
        <sz val="11"/>
        <color theme="1"/>
        <rFont val="Calibri"/>
        <family val="2"/>
        <charset val="238"/>
        <scheme val="minor"/>
      </rPr>
      <t>(5)</t>
    </r>
  </si>
  <si>
    <t>TV4</t>
  </si>
  <si>
    <t>TV6</t>
  </si>
  <si>
    <r>
      <t xml:space="preserve">Muzo.tv </t>
    </r>
    <r>
      <rPr>
        <vertAlign val="superscript"/>
        <sz val="11"/>
        <color theme="1"/>
        <rFont val="Calibri"/>
        <family val="2"/>
        <charset val="238"/>
        <scheme val="minor"/>
      </rPr>
      <t>(6)</t>
    </r>
  </si>
  <si>
    <r>
      <t>Advertising market share</t>
    </r>
    <r>
      <rPr>
        <b/>
        <vertAlign val="superscript"/>
        <sz val="11"/>
        <rFont val="Calibri"/>
        <family val="2"/>
        <charset val="238"/>
        <scheme val="minor"/>
      </rPr>
      <t>(7)</t>
    </r>
  </si>
  <si>
    <t>Polsat Romance</t>
  </si>
  <si>
    <r>
      <t>Disco Polo Music</t>
    </r>
    <r>
      <rPr>
        <vertAlign val="superscript"/>
        <sz val="11"/>
        <color theme="1"/>
        <rFont val="Calibri"/>
        <family val="2"/>
        <charset val="238"/>
        <scheme val="minor"/>
      </rPr>
      <t>(4)</t>
    </r>
  </si>
  <si>
    <r>
      <t>MUZO.TV</t>
    </r>
    <r>
      <rPr>
        <vertAlign val="superscript"/>
        <sz val="9"/>
        <color theme="1"/>
        <rFont val="Arial Narrow"/>
        <family val="2"/>
        <charset val="238"/>
      </rPr>
      <t>(5)</t>
    </r>
  </si>
  <si>
    <t>for the six-month period ended</t>
  </si>
  <si>
    <t>June 30, 2015</t>
  </si>
  <si>
    <t>June 30, 2014</t>
  </si>
  <si>
    <t>for the three-month period ended June 30</t>
  </si>
  <si>
    <t>three-month period ended June 30</t>
  </si>
  <si>
    <t>six-month period ended June 30</t>
  </si>
  <si>
    <t>1,0 p.p.</t>
  </si>
  <si>
    <t>1,1 p.p.</t>
  </si>
  <si>
    <r>
      <rPr>
        <vertAlign val="superscript"/>
        <sz val="9"/>
        <color theme="1"/>
        <rFont val="Calibri"/>
        <family val="2"/>
        <charset val="238"/>
        <scheme val="minor"/>
      </rPr>
      <t>2</t>
    </r>
    <r>
      <rPr>
        <sz val="9"/>
        <color theme="1"/>
        <rFont val="Calibri"/>
        <family val="2"/>
        <charset val="238"/>
        <scheme val="minor"/>
      </rPr>
      <t xml:space="preserve"> Includes non-current assets located outside of Poland in the amount of PLN 19.3 million.</t>
    </r>
  </si>
  <si>
    <r>
      <rPr>
        <vertAlign val="superscript"/>
        <sz val="9"/>
        <color theme="1"/>
        <rFont val="Calibri"/>
        <family val="2"/>
        <charset val="238"/>
        <scheme val="minor"/>
      </rPr>
      <t>3</t>
    </r>
    <r>
      <rPr>
        <sz val="9"/>
        <color theme="1"/>
        <rFont val="Calibri"/>
        <family val="2"/>
        <charset val="238"/>
        <scheme val="minor"/>
      </rPr>
      <t xml:space="preserve"> Includes non-current assets located outside of Poland in the amount of PLN 73.1 million.</t>
    </r>
  </si>
  <si>
    <t>Bonds repayment</t>
  </si>
  <si>
    <t>Dividends paid</t>
  </si>
  <si>
    <t>Payment of share issuance-related consulting costs</t>
  </si>
  <si>
    <t>* Includes impact of hedging instruments
** Includes restricted cash amounted to PLN 12.6m
*** Includes restricted cash amounted to PLN 12.8m</t>
  </si>
  <si>
    <t xml:space="preserve">1) Nielsen Audience Measurement, All day ages 16-49 audience share.
2) When calculating the total audience share of Polsat Group and audience shares of thematic channels, we take into account the moment of including the channel into our portfolio.
3) Until June 9, 2014 the channel operated under the name “Polsat Biznes”, currently it operates under “Polsat News 2”.
4) Until April 29, 2014 the channel operated under the name “Polsat Viasat Explorer”.
5) Channel broadcast since May 2014, data for the period of broadcasting.
6) Channel launched on September 26, 2014, data for the period of broadcasting.
7) Our estimates based on Starlink data.
</t>
  </si>
  <si>
    <t xml:space="preserve">1) Nielsen Audience Measurement, percentage of TV households able to receive a given channel; arithmetical average of monthly technical reach.
2) Until June 9, 2014 the channel operated under the name “Polsat Biznes”, currently it operates under “Polsat News 2”.
3) Until April 29, 2014 the channel operated under “Polsat Viasat Explorer”.
4) Channel broadcast since May 2014, data for the period of broadcasting.
5) Channel launched on September 26, 2014.
</t>
  </si>
  <si>
    <t>for the six-month period ended June 30</t>
  </si>
  <si>
    <r>
      <t xml:space="preserve">December 31, 2014 restated </t>
    </r>
    <r>
      <rPr>
        <b/>
        <vertAlign val="superscript"/>
        <sz val="11"/>
        <color rgb="FF000000"/>
        <rFont val="Calibri"/>
        <family val="2"/>
        <charset val="238"/>
        <scheme val="minor"/>
      </rPr>
      <t>1)</t>
    </r>
  </si>
  <si>
    <r>
      <rPr>
        <vertAlign val="superscript"/>
        <sz val="11"/>
        <color theme="1"/>
        <rFont val="Calibri"/>
        <family val="2"/>
        <charset val="238"/>
        <scheme val="minor"/>
      </rPr>
      <t>1)</t>
    </r>
    <r>
      <rPr>
        <sz val="11"/>
        <color theme="1"/>
        <rFont val="Calibri"/>
        <family val="2"/>
        <charset val="238"/>
        <scheme val="minor"/>
      </rPr>
      <t xml:space="preserve"> Restatement due to final purchase price allocation of Metelem</t>
    </r>
  </si>
  <si>
    <t>1,3 p.p.</t>
  </si>
  <si>
    <t>Balance as at June 30</t>
  </si>
  <si>
    <r>
      <rPr>
        <vertAlign val="superscript"/>
        <sz val="9"/>
        <color theme="1"/>
        <rFont val="Calibri"/>
        <family val="2"/>
        <charset val="238"/>
        <scheme val="minor"/>
      </rPr>
      <t>4</t>
    </r>
    <r>
      <rPr>
        <sz val="9"/>
        <color theme="1"/>
        <rFont val="Calibri"/>
        <family val="2"/>
        <charset val="238"/>
        <scheme val="minor"/>
      </rPr>
      <t xml:space="preserve"> This item includes mainly dividend receivable from Telewizja Polsat Sp. z o.o. of PLN 75.0 million.</t>
    </r>
  </si>
  <si>
    <r>
      <t xml:space="preserve">DISCLAIMER                                                                                                                                                                                                                                                                                                                                                                                                                                                                            </t>
    </r>
    <r>
      <rPr>
        <sz val="10"/>
        <color theme="1"/>
        <rFont val="Calibri"/>
        <family val="2"/>
        <charset val="238"/>
        <scheme val="minor"/>
      </rPr>
      <t>In connection with the consolidation of the results of the newly-acquired Metelem Holding Company Limited, indirectly controlling Polkomtel, started on May 7, 2014, the Company decided to adjust the method of presentation of certain operational data to the new structure and the mode of operations of our Group. The new layout of key performance indicators (KPI) relating to our segment of services to individual and business customers, comprising in particular  mobile telephony services, Internet access and pay TV are presented below. 
It must be emphasized that the key performance indicators presented below for 2012 and 2013 as well as for Q1 and Q2 2014 have been prepared to present the potential effect that the performance of Metelem, Polkomtel in particular, would have had on the Group’s operating results if Metelem had been part of our Capital Group in the compared periods. These key performance indicators have been prepared for illustrative purposes only and because of their nature they present a hypothetical situation rather than the actual performance of the Group for the given periods.</t>
    </r>
    <r>
      <rPr>
        <b/>
        <sz val="10"/>
        <color theme="1"/>
        <rFont val="Calibri"/>
        <family val="2"/>
        <charset val="238"/>
        <scheme val="minor"/>
      </rPr>
      <t xml:space="preserve">
</t>
    </r>
  </si>
  <si>
    <r>
      <rPr>
        <b/>
        <sz val="10"/>
        <color theme="1"/>
        <rFont val="Calibri"/>
        <family val="2"/>
        <charset val="238"/>
        <scheme val="minor"/>
      </rPr>
      <t xml:space="preserve">DISCLAIMER       </t>
    </r>
    <r>
      <rPr>
        <sz val="10"/>
        <color theme="1"/>
        <rFont val="Calibri"/>
        <family val="2"/>
        <charset val="238"/>
        <scheme val="minor"/>
      </rPr>
      <t xml:space="preserve">                                                                                                                                                                                                                                                                                                                                                                                                                                                                     In connection with the consolidation of the results of Metelem Holding Company Limited, indirectly controlling Polkomtel, started on May 7, 2014, the Company decided to adjust the method of presentation of certain operational data to the new structure and the mode of operations of our Group. The new layout of key performance indicators (KPI) relating to our segment of services to individual and business customers, comprising in particular  mobile telephony services, Internet access and pay TV, is presented below. 
It must be emphasized that the key performance indicators presented below for the 3- and 6-month periods ended June 30, 2014 have been prepared to present the potential effect that the performance of Metelem, Polkomtel in particular, would have had on the Group’s operating results if Metelem had been part of our Capital Group in the compared period. These key performance indicators have been prepared for illustrative purposes only and because of their nature they present a hypothetical situation rather than the actual performance of the Group for the given periods.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</si>
</sst>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 _z_ł_-;\-* #,##0\ _z_ł_-;_-* &quot;-&quot;\ _z_ł_-;_-@_-"/>
    <numFmt numFmtId="164" formatCode="#,##0.0"/>
    <numFmt numFmtId="165" formatCode="0.0"/>
    <numFmt numFmtId="166" formatCode="0.0%"/>
    <numFmt numFmtId="167" formatCode="#\.##0.0"/>
    <numFmt numFmtId="168" formatCode="\-"/>
    <numFmt numFmtId="169" formatCode="###0.0"/>
    <numFmt numFmtId="170" formatCode="_-* #,##0.0\ _z_ł_-;\-* #,##0.0\ _z_ł_-;_-* &quot;-&quot;\ _z_ł_-;_-@_-"/>
    <numFmt numFmtId="171" formatCode="_-* #,##0.00\ [$€-1]_-;\-* #,##0.00\ [$€-1]_-;_-* &quot;-&quot;??\ [$€-1]_-"/>
    <numFmt numFmtId="172" formatCode="#,##0.0;\(#,##0.0\)"/>
    <numFmt numFmtId="173" formatCode="###0.0;\(###0.0\)"/>
    <numFmt numFmtId="174" formatCode="###0.0%;\(###0.0%\)"/>
    <numFmt numFmtId="175" formatCode="#,##0.0%;\(#,##0.0%\)"/>
    <numFmt numFmtId="176" formatCode="#,##0.00%;\(#,##0.00%\)"/>
  </numFmts>
  <fonts count="39">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11"/>
      <color indexed="8"/>
      <name val="Czcionka tekstu podstawowego"/>
      <family val="2"/>
      <charset val="238"/>
    </font>
    <font>
      <b/>
      <sz val="11"/>
      <color indexed="8"/>
      <name val="Calibri"/>
      <family val="2"/>
      <charset val="238"/>
    </font>
    <font>
      <sz val="11"/>
      <color theme="1"/>
      <name val="Calibri"/>
      <family val="2"/>
      <charset val="238"/>
      <scheme val="minor"/>
    </font>
    <font>
      <b/>
      <sz val="11"/>
      <color indexed="8"/>
      <name val="Calibri"/>
      <family val="2"/>
      <charset val="238"/>
      <scheme val="minor"/>
    </font>
    <font>
      <sz val="11"/>
      <color rgb="FF000000"/>
      <name val="Calibri"/>
      <family val="2"/>
      <charset val="238"/>
      <scheme val="minor"/>
    </font>
    <font>
      <b/>
      <sz val="11"/>
      <color theme="1"/>
      <name val="Calibri"/>
      <family val="2"/>
      <charset val="238"/>
      <scheme val="minor"/>
    </font>
    <font>
      <b/>
      <sz val="11"/>
      <color rgb="FF000000"/>
      <name val="Calibri"/>
      <family val="2"/>
      <charset val="238"/>
      <scheme val="minor"/>
    </font>
    <font>
      <b/>
      <i/>
      <sz val="11"/>
      <color rgb="FF000000"/>
      <name val="Calibri"/>
      <family val="2"/>
      <charset val="238"/>
      <scheme val="minor"/>
    </font>
    <font>
      <b/>
      <sz val="11"/>
      <name val="Calibri"/>
      <family val="2"/>
      <charset val="238"/>
      <scheme val="minor"/>
    </font>
    <font>
      <sz val="11"/>
      <name val="Calibri"/>
      <family val="2"/>
      <charset val="238"/>
      <scheme val="minor"/>
    </font>
    <font>
      <b/>
      <vertAlign val="superscript"/>
      <sz val="11"/>
      <color rgb="FF000000"/>
      <name val="Calibri"/>
      <family val="2"/>
      <charset val="238"/>
      <scheme val="minor"/>
    </font>
    <font>
      <vertAlign val="superscript"/>
      <sz val="9"/>
      <color theme="1"/>
      <name val="Calibri"/>
      <family val="2"/>
      <charset val="238"/>
      <scheme val="minor"/>
    </font>
    <font>
      <sz val="9"/>
      <color theme="1"/>
      <name val="Calibri"/>
      <family val="2"/>
      <charset val="238"/>
      <scheme val="minor"/>
    </font>
    <font>
      <b/>
      <sz val="9"/>
      <color indexed="8"/>
      <name val="Arial Narrow"/>
      <family val="2"/>
      <charset val="238"/>
    </font>
    <font>
      <b/>
      <vertAlign val="superscript"/>
      <sz val="11"/>
      <color theme="1"/>
      <name val="Calibri"/>
      <family val="2"/>
      <charset val="238"/>
      <scheme val="minor"/>
    </font>
    <font>
      <b/>
      <vertAlign val="superscript"/>
      <sz val="11"/>
      <name val="Calibri"/>
      <family val="2"/>
      <charset val="238"/>
      <scheme val="minor"/>
    </font>
    <font>
      <b/>
      <sz val="12"/>
      <color theme="9"/>
      <name val="Calibri"/>
      <family val="2"/>
      <charset val="238"/>
      <scheme val="minor"/>
    </font>
    <font>
      <i/>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zcionka tekstu podstawowego"/>
      <family val="2"/>
      <charset val="238"/>
    </font>
    <font>
      <b/>
      <sz val="10"/>
      <color indexed="8"/>
      <name val="Calibri"/>
      <family val="2"/>
      <charset val="238"/>
      <scheme val="minor"/>
    </font>
    <font>
      <b/>
      <sz val="10"/>
      <color rgb="FF000000"/>
      <name val="Calibri"/>
      <family val="2"/>
      <charset val="238"/>
      <scheme val="minor"/>
    </font>
    <font>
      <b/>
      <i/>
      <sz val="10"/>
      <color rgb="FF000000"/>
      <name val="Calibri"/>
      <family val="2"/>
      <charset val="238"/>
      <scheme val="minor"/>
    </font>
    <font>
      <vertAlign val="superscript"/>
      <sz val="11"/>
      <color theme="1"/>
      <name val="Calibri"/>
      <family val="2"/>
      <charset val="238"/>
      <scheme val="minor"/>
    </font>
    <font>
      <b/>
      <sz val="11"/>
      <name val="Calibri"/>
      <family val="2"/>
      <charset val="238"/>
    </font>
    <font>
      <b/>
      <i/>
      <sz val="11"/>
      <name val="Calibri"/>
      <family val="2"/>
      <charset val="238"/>
      <scheme val="minor"/>
    </font>
    <font>
      <i/>
      <sz val="11"/>
      <name val="Calibri"/>
      <family val="2"/>
      <charset val="238"/>
      <scheme val="minor"/>
    </font>
    <font>
      <b/>
      <i/>
      <sz val="11"/>
      <color theme="1"/>
      <name val="Calibri"/>
      <family val="2"/>
      <charset val="238"/>
      <scheme val="minor"/>
    </font>
    <font>
      <b/>
      <sz val="11"/>
      <color rgb="FFFD8A00"/>
      <name val="Calibri"/>
      <family val="2"/>
      <charset val="238"/>
      <scheme val="minor"/>
    </font>
    <font>
      <i/>
      <sz val="11"/>
      <color rgb="FF000000"/>
      <name val="Calibri"/>
      <family val="2"/>
      <charset val="238"/>
      <scheme val="minor"/>
    </font>
    <font>
      <sz val="11"/>
      <color theme="1"/>
      <name val="Czcionka tekstu podstawowego"/>
      <family val="2"/>
      <charset val="238"/>
    </font>
    <font>
      <b/>
      <sz val="11"/>
      <color theme="1"/>
      <name val="Czcionka tekstu podstawowego"/>
      <family val="2"/>
      <charset val="238"/>
    </font>
    <font>
      <i/>
      <sz val="11"/>
      <color theme="1"/>
      <name val="Czcionka tekstu podstawowego"/>
      <family val="2"/>
      <charset val="238"/>
    </font>
    <font>
      <vertAlign val="superscript"/>
      <sz val="9"/>
      <color theme="1"/>
      <name val="Arial Narrow"/>
      <family val="2"/>
      <charset val="238"/>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mediumGray">
        <fgColor theme="0" tint="-4.9989318521683403E-2"/>
        <bgColor rgb="FFFFC000"/>
      </patternFill>
    </fill>
    <fill>
      <patternFill patternType="solid">
        <fgColor theme="0"/>
        <bgColor theme="0"/>
      </patternFill>
    </fill>
    <fill>
      <patternFill patternType="mediumGray">
        <fgColor rgb="FFFFC000"/>
      </patternFill>
    </fill>
    <fill>
      <patternFill patternType="mediumGray">
        <fgColor rgb="FFFFC000"/>
        <bgColor theme="0" tint="-4.9989318521683403E-2"/>
      </patternFill>
    </fill>
    <fill>
      <patternFill patternType="mediumGray">
        <fgColor rgb="FFFFC000"/>
        <bgColor rgb="FFFFC000"/>
      </patternFill>
    </fill>
    <fill>
      <patternFill patternType="mediumGray">
        <fgColor rgb="FFFFC000"/>
        <bgColor theme="0"/>
      </patternFill>
    </fill>
    <fill>
      <patternFill patternType="solid">
        <fgColor rgb="FFFFFFFF"/>
        <bgColor indexed="64"/>
      </patternFill>
    </fill>
  </fills>
  <borders count="35">
    <border>
      <left/>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top/>
      <bottom style="hair">
        <color indexed="64"/>
      </bottom>
      <diagonal/>
    </border>
    <border>
      <left/>
      <right style="medium">
        <color indexed="64"/>
      </right>
      <top/>
      <bottom style="hair">
        <color indexed="64"/>
      </bottom>
      <diagonal/>
    </border>
    <border>
      <left/>
      <right/>
      <top style="hair">
        <color rgb="FFF7A833"/>
      </top>
      <bottom/>
      <diagonal/>
    </border>
  </borders>
  <cellStyleXfs count="4">
    <xf numFmtId="0" fontId="0" fillId="0" borderId="0"/>
    <xf numFmtId="9" fontId="4" fillId="0" borderId="0" applyFont="0" applyFill="0" applyBorder="0" applyAlignment="0" applyProtection="0"/>
    <xf numFmtId="9" fontId="3" fillId="0" borderId="0" applyFont="0" applyFill="0" applyBorder="0" applyAlignment="0" applyProtection="0"/>
    <xf numFmtId="171" fontId="35" fillId="0" borderId="0"/>
  </cellStyleXfs>
  <cellXfs count="478">
    <xf numFmtId="0" fontId="0" fillId="0" borderId="0" xfId="0"/>
    <xf numFmtId="0" fontId="6" fillId="0" borderId="0" xfId="0" applyFont="1"/>
    <xf numFmtId="0" fontId="10" fillId="3" borderId="10" xfId="0" applyFont="1" applyFill="1" applyBorder="1" applyAlignment="1">
      <alignment vertical="center" wrapText="1"/>
    </xf>
    <xf numFmtId="0" fontId="10" fillId="4" borderId="2" xfId="0" applyFont="1" applyFill="1" applyBorder="1" applyAlignment="1">
      <alignment horizontal="right" vertical="center" wrapText="1"/>
    </xf>
    <xf numFmtId="0" fontId="11" fillId="4" borderId="8" xfId="0" applyFont="1" applyFill="1" applyBorder="1" applyAlignment="1">
      <alignment horizontal="right" vertical="center" wrapText="1"/>
    </xf>
    <xf numFmtId="0" fontId="17" fillId="0" borderId="0" xfId="0" applyFont="1" applyFill="1" applyBorder="1" applyAlignment="1">
      <alignment vertical="center" wrapText="1"/>
    </xf>
    <xf numFmtId="0" fontId="12" fillId="3" borderId="5" xfId="0" applyFont="1" applyFill="1" applyBorder="1" applyAlignment="1">
      <alignment vertical="center" wrapText="1"/>
    </xf>
    <xf numFmtId="0" fontId="8" fillId="3" borderId="7" xfId="0" applyFont="1" applyFill="1" applyBorder="1" applyAlignment="1">
      <alignment vertical="center"/>
    </xf>
    <xf numFmtId="0" fontId="11" fillId="4" borderId="6" xfId="0" applyFont="1" applyFill="1" applyBorder="1" applyAlignment="1">
      <alignment horizontal="right" vertical="center" wrapText="1"/>
    </xf>
    <xf numFmtId="0" fontId="10" fillId="4" borderId="1" xfId="0" applyFont="1" applyFill="1" applyBorder="1" applyAlignment="1">
      <alignment horizontal="right" vertical="center" wrapText="1"/>
    </xf>
    <xf numFmtId="0" fontId="6" fillId="3" borderId="12" xfId="0" applyFont="1" applyFill="1" applyBorder="1" applyAlignment="1">
      <alignment vertical="center"/>
    </xf>
    <xf numFmtId="0" fontId="6" fillId="3" borderId="7" xfId="0" applyFont="1" applyFill="1" applyBorder="1" applyAlignment="1">
      <alignment vertical="center"/>
    </xf>
    <xf numFmtId="0" fontId="10" fillId="3" borderId="12" xfId="0" applyFont="1" applyFill="1" applyBorder="1" applyAlignment="1">
      <alignment vertical="center"/>
    </xf>
    <xf numFmtId="0" fontId="10" fillId="3" borderId="5" xfId="0" applyFont="1" applyFill="1" applyBorder="1" applyAlignment="1">
      <alignment vertical="center"/>
    </xf>
    <xf numFmtId="3" fontId="6" fillId="3" borderId="0" xfId="0" applyNumberFormat="1" applyFont="1" applyFill="1" applyBorder="1" applyAlignment="1">
      <alignment horizontal="right" vertical="center"/>
    </xf>
    <xf numFmtId="3" fontId="12" fillId="2" borderId="5" xfId="0" applyNumberFormat="1" applyFont="1" applyFill="1" applyBorder="1" applyAlignment="1">
      <alignment horizontal="right" vertical="center" wrapText="1"/>
    </xf>
    <xf numFmtId="3" fontId="12" fillId="3" borderId="1" xfId="0" applyNumberFormat="1" applyFont="1" applyFill="1" applyBorder="1" applyAlignment="1">
      <alignment horizontal="right" vertical="center" wrapText="1"/>
    </xf>
    <xf numFmtId="3" fontId="13" fillId="2" borderId="7" xfId="0" applyNumberFormat="1" applyFont="1" applyFill="1" applyBorder="1" applyAlignment="1">
      <alignment horizontal="right" vertical="center" wrapText="1"/>
    </xf>
    <xf numFmtId="3" fontId="13" fillId="3" borderId="0" xfId="0" applyNumberFormat="1" applyFont="1" applyFill="1" applyBorder="1" applyAlignment="1">
      <alignment horizontal="right" vertical="center" wrapText="1"/>
    </xf>
    <xf numFmtId="0" fontId="9" fillId="7" borderId="5" xfId="0" applyFont="1" applyFill="1" applyBorder="1" applyAlignment="1">
      <alignment vertical="center"/>
    </xf>
    <xf numFmtId="0" fontId="9" fillId="9" borderId="5" xfId="0" applyFont="1" applyFill="1" applyBorder="1" applyAlignment="1">
      <alignment vertical="center"/>
    </xf>
    <xf numFmtId="0" fontId="9" fillId="3" borderId="12" xfId="0" applyFont="1" applyFill="1" applyBorder="1" applyAlignment="1">
      <alignment vertical="center"/>
    </xf>
    <xf numFmtId="0" fontId="0" fillId="3" borderId="0" xfId="0" applyFill="1"/>
    <xf numFmtId="0" fontId="20" fillId="3" borderId="0" xfId="0" applyFont="1" applyFill="1" applyAlignment="1">
      <alignment vertical="center"/>
    </xf>
    <xf numFmtId="0" fontId="9" fillId="3" borderId="10" xfId="0" applyFont="1" applyFill="1" applyBorder="1" applyAlignment="1">
      <alignment vertical="center"/>
    </xf>
    <xf numFmtId="0" fontId="10" fillId="4" borderId="3" xfId="0" applyFont="1" applyFill="1" applyBorder="1" applyAlignment="1">
      <alignment horizontal="right" vertical="center" wrapText="1"/>
    </xf>
    <xf numFmtId="0" fontId="7" fillId="5" borderId="10" xfId="0" applyFont="1" applyFill="1" applyBorder="1" applyAlignment="1">
      <alignment horizontal="right" vertical="center"/>
    </xf>
    <xf numFmtId="0" fontId="10" fillId="10" borderId="5" xfId="0" applyFont="1" applyFill="1" applyBorder="1" applyAlignment="1">
      <alignment vertical="center"/>
    </xf>
    <xf numFmtId="0" fontId="9" fillId="7" borderId="5" xfId="0" applyFont="1" applyFill="1" applyBorder="1" applyAlignment="1">
      <alignment vertical="center" wrapText="1"/>
    </xf>
    <xf numFmtId="4" fontId="10" fillId="6" borderId="1" xfId="0" applyNumberFormat="1" applyFont="1" applyFill="1" applyBorder="1" applyAlignment="1">
      <alignment vertical="center" wrapText="1"/>
    </xf>
    <xf numFmtId="0" fontId="9" fillId="0" borderId="5" xfId="0" applyFont="1" applyBorder="1" applyAlignment="1">
      <alignment vertical="center" wrapText="1"/>
    </xf>
    <xf numFmtId="0" fontId="10" fillId="3" borderId="12" xfId="0" applyFont="1" applyFill="1" applyBorder="1" applyAlignment="1">
      <alignment vertical="center" wrapText="1"/>
    </xf>
    <xf numFmtId="0" fontId="0" fillId="3" borderId="12" xfId="0" applyFill="1" applyBorder="1" applyAlignment="1">
      <alignment vertical="center"/>
    </xf>
    <xf numFmtId="0" fontId="0" fillId="3" borderId="2" xfId="0" applyFill="1" applyBorder="1" applyAlignment="1">
      <alignment vertical="center"/>
    </xf>
    <xf numFmtId="0" fontId="0" fillId="2" borderId="12" xfId="0" applyFill="1" applyBorder="1" applyAlignment="1">
      <alignment vertical="center"/>
    </xf>
    <xf numFmtId="0" fontId="7" fillId="10" borderId="12" xfId="0" applyFont="1" applyFill="1" applyBorder="1" applyAlignment="1">
      <alignment vertical="center"/>
    </xf>
    <xf numFmtId="0" fontId="7" fillId="10" borderId="10" xfId="0" applyFont="1" applyFill="1" applyBorder="1" applyAlignment="1">
      <alignment vertical="center"/>
    </xf>
    <xf numFmtId="166" fontId="9" fillId="10" borderId="3" xfId="1" applyNumberFormat="1" applyFont="1" applyFill="1" applyBorder="1" applyAlignment="1">
      <alignment vertical="center"/>
    </xf>
    <xf numFmtId="166" fontId="9" fillId="8" borderId="10" xfId="1" applyNumberFormat="1" applyFont="1" applyFill="1" applyBorder="1" applyAlignment="1">
      <alignment vertical="center"/>
    </xf>
    <xf numFmtId="0" fontId="0" fillId="0" borderId="0" xfId="0" applyAlignment="1">
      <alignment vertical="center"/>
    </xf>
    <xf numFmtId="0" fontId="6" fillId="3" borderId="14" xfId="0" applyFont="1" applyFill="1" applyBorder="1" applyAlignment="1">
      <alignment vertical="center"/>
    </xf>
    <xf numFmtId="0" fontId="6" fillId="3" borderId="18" xfId="0" applyFont="1" applyFill="1" applyBorder="1" applyAlignment="1">
      <alignment vertical="center"/>
    </xf>
    <xf numFmtId="0" fontId="6" fillId="3" borderId="14" xfId="0" applyFont="1" applyFill="1" applyBorder="1" applyAlignment="1">
      <alignment vertical="center" wrapText="1"/>
    </xf>
    <xf numFmtId="0" fontId="6" fillId="3" borderId="18" xfId="0" applyFont="1" applyFill="1" applyBorder="1" applyAlignment="1">
      <alignment vertical="center" wrapText="1"/>
    </xf>
    <xf numFmtId="0" fontId="9" fillId="3" borderId="18" xfId="0" applyFont="1" applyFill="1" applyBorder="1" applyAlignment="1">
      <alignment vertical="center" wrapText="1"/>
    </xf>
    <xf numFmtId="0" fontId="6" fillId="3" borderId="15" xfId="0" applyFont="1" applyFill="1" applyBorder="1" applyAlignment="1">
      <alignment vertical="center" wrapText="1"/>
    </xf>
    <xf numFmtId="3" fontId="9" fillId="3" borderId="0" xfId="0" applyNumberFormat="1" applyFont="1" applyFill="1" applyBorder="1" applyAlignment="1">
      <alignment horizontal="right" vertical="center"/>
    </xf>
    <xf numFmtId="0" fontId="0" fillId="3" borderId="0" xfId="0" applyFill="1" applyAlignment="1">
      <alignment vertical="center"/>
    </xf>
    <xf numFmtId="0" fontId="24" fillId="0" borderId="0" xfId="0" applyFont="1" applyAlignment="1">
      <alignment vertical="center"/>
    </xf>
    <xf numFmtId="0" fontId="26" fillId="4" borderId="3" xfId="0" applyFont="1" applyFill="1" applyBorder="1" applyAlignment="1">
      <alignment horizontal="right" vertical="center" wrapText="1"/>
    </xf>
    <xf numFmtId="0" fontId="27" fillId="4" borderId="11" xfId="0" applyFont="1" applyFill="1" applyBorder="1" applyAlignment="1">
      <alignment horizontal="right" vertical="center" wrapText="1"/>
    </xf>
    <xf numFmtId="41" fontId="6" fillId="2" borderId="7" xfId="0" applyNumberFormat="1" applyFont="1" applyFill="1" applyBorder="1" applyAlignment="1">
      <alignment horizontal="right" vertical="center" wrapText="1"/>
    </xf>
    <xf numFmtId="41" fontId="6" fillId="3" borderId="0" xfId="0" applyNumberFormat="1" applyFont="1" applyFill="1" applyBorder="1" applyAlignment="1">
      <alignment horizontal="right" vertical="center" wrapText="1"/>
    </xf>
    <xf numFmtId="0" fontId="6" fillId="3" borderId="0" xfId="0" applyFont="1" applyFill="1" applyAlignment="1">
      <alignment vertical="center"/>
    </xf>
    <xf numFmtId="0" fontId="9" fillId="7" borderId="12" xfId="0" applyFont="1" applyFill="1" applyBorder="1" applyAlignment="1">
      <alignment vertical="center" wrapText="1"/>
    </xf>
    <xf numFmtId="0" fontId="9" fillId="7" borderId="10" xfId="0" applyFont="1" applyFill="1" applyBorder="1" applyAlignment="1">
      <alignment vertical="center" wrapText="1"/>
    </xf>
    <xf numFmtId="0" fontId="9" fillId="7" borderId="7" xfId="0" applyFont="1" applyFill="1" applyBorder="1" applyAlignment="1">
      <alignment vertical="center" wrapText="1"/>
    </xf>
    <xf numFmtId="0" fontId="8" fillId="3" borderId="5" xfId="0" applyFont="1" applyFill="1" applyBorder="1" applyAlignment="1">
      <alignment vertical="center" wrapText="1"/>
    </xf>
    <xf numFmtId="0" fontId="6" fillId="3" borderId="12" xfId="0" applyFont="1" applyFill="1" applyBorder="1" applyAlignment="1">
      <alignment vertical="center" wrapText="1"/>
    </xf>
    <xf numFmtId="0" fontId="0" fillId="0" borderId="0" xfId="0" applyFill="1" applyBorder="1"/>
    <xf numFmtId="0" fontId="25" fillId="5" borderId="3" xfId="0" applyFont="1" applyFill="1" applyBorder="1" applyAlignment="1">
      <alignment horizontal="right" vertical="center"/>
    </xf>
    <xf numFmtId="41" fontId="6" fillId="2" borderId="0" xfId="0" applyNumberFormat="1" applyFont="1" applyFill="1" applyBorder="1" applyAlignment="1">
      <alignment horizontal="right" vertical="center" wrapText="1"/>
    </xf>
    <xf numFmtId="3" fontId="6" fillId="0" borderId="0" xfId="0" applyNumberFormat="1" applyFont="1" applyFill="1" applyBorder="1" applyAlignment="1">
      <alignment horizontal="right" vertical="center"/>
    </xf>
    <xf numFmtId="3" fontId="9" fillId="0" borderId="0" xfId="0" applyNumberFormat="1" applyFont="1" applyFill="1" applyBorder="1" applyAlignment="1">
      <alignment horizontal="right" vertical="center"/>
    </xf>
    <xf numFmtId="3" fontId="8" fillId="0" borderId="0" xfId="0" applyNumberFormat="1" applyFont="1" applyFill="1" applyBorder="1" applyAlignment="1">
      <alignment horizontal="right" vertical="center"/>
    </xf>
    <xf numFmtId="3" fontId="10" fillId="0" borderId="0" xfId="0" applyNumberFormat="1" applyFont="1" applyFill="1" applyBorder="1" applyAlignment="1">
      <alignment horizontal="right" vertical="center"/>
    </xf>
    <xf numFmtId="0" fontId="6" fillId="3" borderId="0" xfId="0" applyFont="1" applyFill="1"/>
    <xf numFmtId="165" fontId="13" fillId="3" borderId="2" xfId="0" applyNumberFormat="1" applyFont="1" applyFill="1" applyBorder="1" applyAlignment="1">
      <alignment horizontal="right" vertical="center" wrapText="1"/>
    </xf>
    <xf numFmtId="166" fontId="13" fillId="3" borderId="0" xfId="0" applyNumberFormat="1" applyFont="1" applyFill="1" applyBorder="1" applyAlignment="1">
      <alignment horizontal="right" vertical="center" wrapText="1"/>
    </xf>
    <xf numFmtId="0" fontId="6" fillId="11" borderId="18" xfId="0" applyFont="1" applyFill="1" applyBorder="1" applyAlignment="1">
      <alignment wrapText="1"/>
    </xf>
    <xf numFmtId="3" fontId="13" fillId="0" borderId="0" xfId="0" applyNumberFormat="1" applyFont="1" applyFill="1" applyBorder="1" applyAlignment="1">
      <alignment horizontal="right" vertical="center" wrapText="1"/>
    </xf>
    <xf numFmtId="166" fontId="13" fillId="0" borderId="0" xfId="0" applyNumberFormat="1" applyFont="1" applyFill="1" applyBorder="1" applyAlignment="1">
      <alignment horizontal="right" vertical="center" wrapText="1"/>
    </xf>
    <xf numFmtId="3" fontId="12" fillId="0" borderId="0" xfId="0" applyNumberFormat="1" applyFont="1" applyFill="1" applyBorder="1" applyAlignment="1">
      <alignment horizontal="right" vertical="center" wrapText="1"/>
    </xf>
    <xf numFmtId="166" fontId="12" fillId="0" borderId="0" xfId="0" applyNumberFormat="1" applyFont="1" applyFill="1" applyBorder="1" applyAlignment="1">
      <alignment horizontal="right" vertical="center" wrapText="1"/>
    </xf>
    <xf numFmtId="0" fontId="12" fillId="0" borderId="0" xfId="0" quotePrefix="1" applyFont="1" applyFill="1" applyBorder="1" applyAlignment="1">
      <alignment horizontal="right" vertical="center" wrapText="1"/>
    </xf>
    <xf numFmtId="0" fontId="13" fillId="0" borderId="0" xfId="0" quotePrefix="1" applyFont="1" applyFill="1" applyBorder="1" applyAlignment="1">
      <alignment horizontal="right" vertical="center" wrapText="1"/>
    </xf>
    <xf numFmtId="0" fontId="13" fillId="0" borderId="0" xfId="0" applyFont="1" applyFill="1" applyBorder="1" applyAlignment="1">
      <alignment horizontal="right" vertical="center" wrapText="1"/>
    </xf>
    <xf numFmtId="165" fontId="13" fillId="0" borderId="0" xfId="0" applyNumberFormat="1" applyFont="1" applyFill="1" applyBorder="1" applyAlignment="1">
      <alignment horizontal="right" vertical="center" wrapText="1"/>
    </xf>
    <xf numFmtId="3" fontId="5" fillId="0" borderId="0" xfId="0" applyNumberFormat="1" applyFont="1" applyFill="1" applyBorder="1" applyAlignment="1">
      <alignment vertical="center"/>
    </xf>
    <xf numFmtId="165" fontId="13" fillId="3" borderId="0" xfId="0" applyNumberFormat="1" applyFont="1" applyFill="1" applyBorder="1" applyAlignment="1">
      <alignment horizontal="right" vertical="center" wrapText="1"/>
    </xf>
    <xf numFmtId="0" fontId="9" fillId="3" borderId="14" xfId="0" applyFont="1" applyFill="1" applyBorder="1" applyAlignment="1">
      <alignment vertical="center" wrapText="1"/>
    </xf>
    <xf numFmtId="0" fontId="10" fillId="3" borderId="18" xfId="0" applyFont="1" applyFill="1" applyBorder="1" applyAlignment="1">
      <alignment vertical="center" wrapText="1"/>
    </xf>
    <xf numFmtId="0" fontId="6" fillId="3" borderId="14" xfId="0" applyFont="1" applyFill="1" applyBorder="1"/>
    <xf numFmtId="0" fontId="6" fillId="3" borderId="18" xfId="0" applyFont="1" applyFill="1" applyBorder="1"/>
    <xf numFmtId="0" fontId="6" fillId="3" borderId="15" xfId="0" applyFont="1" applyFill="1" applyBorder="1"/>
    <xf numFmtId="41" fontId="6" fillId="2" borderId="19" xfId="0" applyNumberFormat="1" applyFont="1" applyFill="1" applyBorder="1" applyAlignment="1">
      <alignment horizontal="right" vertical="center" wrapText="1"/>
    </xf>
    <xf numFmtId="41" fontId="6" fillId="3" borderId="20" xfId="0" applyNumberFormat="1" applyFont="1" applyFill="1" applyBorder="1" applyAlignment="1">
      <alignment horizontal="right" vertical="center" wrapText="1"/>
    </xf>
    <xf numFmtId="41" fontId="9" fillId="2" borderId="7" xfId="0" applyNumberFormat="1" applyFont="1" applyFill="1" applyBorder="1" applyAlignment="1">
      <alignment horizontal="right" vertical="center" wrapText="1"/>
    </xf>
    <xf numFmtId="164" fontId="6" fillId="2" borderId="2" xfId="0" applyNumberFormat="1" applyFont="1" applyFill="1" applyBorder="1" applyAlignment="1">
      <alignment horizontal="right" vertical="center"/>
    </xf>
    <xf numFmtId="164" fontId="6" fillId="3" borderId="0" xfId="0" applyNumberFormat="1" applyFont="1" applyFill="1" applyBorder="1" applyAlignment="1">
      <alignment horizontal="right" vertical="center"/>
    </xf>
    <xf numFmtId="164" fontId="9" fillId="7" borderId="1" xfId="0" applyNumberFormat="1" applyFont="1" applyFill="1" applyBorder="1" applyAlignment="1">
      <alignment horizontal="right" vertical="center"/>
    </xf>
    <xf numFmtId="164" fontId="6" fillId="3" borderId="2" xfId="0" applyNumberFormat="1" applyFont="1" applyFill="1" applyBorder="1" applyAlignment="1">
      <alignment horizontal="right" vertical="center"/>
    </xf>
    <xf numFmtId="164" fontId="6" fillId="3" borderId="3" xfId="0" applyNumberFormat="1" applyFont="1" applyFill="1" applyBorder="1" applyAlignment="1">
      <alignment horizontal="right" vertical="center"/>
    </xf>
    <xf numFmtId="167" fontId="6" fillId="2" borderId="2" xfId="0" applyNumberFormat="1" applyFont="1" applyFill="1" applyBorder="1" applyAlignment="1">
      <alignment horizontal="right" vertical="center"/>
    </xf>
    <xf numFmtId="164" fontId="6" fillId="2" borderId="3" xfId="0" applyNumberFormat="1" applyFont="1" applyFill="1" applyBorder="1" applyAlignment="1">
      <alignment horizontal="right" vertical="center"/>
    </xf>
    <xf numFmtId="164" fontId="9" fillId="2" borderId="1" xfId="0" applyNumberFormat="1" applyFont="1" applyFill="1" applyBorder="1" applyAlignment="1">
      <alignment horizontal="right" vertical="center"/>
    </xf>
    <xf numFmtId="164" fontId="10" fillId="2" borderId="1" xfId="0" applyNumberFormat="1" applyFont="1" applyFill="1" applyBorder="1" applyAlignment="1">
      <alignment horizontal="right" vertical="center"/>
    </xf>
    <xf numFmtId="164" fontId="10" fillId="3" borderId="1" xfId="0" applyNumberFormat="1" applyFont="1" applyFill="1" applyBorder="1" applyAlignment="1">
      <alignment horizontal="right" vertical="center"/>
    </xf>
    <xf numFmtId="164" fontId="10" fillId="8" borderId="1" xfId="0" applyNumberFormat="1" applyFont="1" applyFill="1" applyBorder="1" applyAlignment="1">
      <alignment horizontal="right" vertical="center"/>
    </xf>
    <xf numFmtId="0" fontId="7" fillId="5" borderId="5" xfId="0" applyFont="1" applyFill="1" applyBorder="1" applyAlignment="1">
      <alignment horizontal="right" vertical="center"/>
    </xf>
    <xf numFmtId="0" fontId="10" fillId="3" borderId="7" xfId="0" applyFont="1" applyFill="1" applyBorder="1" applyAlignment="1">
      <alignment horizontal="left" wrapText="1"/>
    </xf>
    <xf numFmtId="0" fontId="8" fillId="3" borderId="7" xfId="0" applyFont="1" applyFill="1" applyBorder="1" applyAlignment="1">
      <alignment horizontal="left" wrapText="1" indent="1"/>
    </xf>
    <xf numFmtId="0" fontId="34" fillId="3" borderId="7" xfId="0" applyFont="1" applyFill="1" applyBorder="1" applyAlignment="1">
      <alignment horizontal="left" wrapText="1" indent="3"/>
    </xf>
    <xf numFmtId="0" fontId="8" fillId="3" borderId="7" xfId="0" applyFont="1" applyFill="1" applyBorder="1" applyAlignment="1">
      <alignment horizontal="left" wrapText="1"/>
    </xf>
    <xf numFmtId="0" fontId="8" fillId="3" borderId="10" xfId="0" applyFont="1" applyFill="1" applyBorder="1" applyAlignment="1">
      <alignment horizontal="left" wrapText="1" indent="1"/>
    </xf>
    <xf numFmtId="3" fontId="12" fillId="2" borderId="7" xfId="0" applyNumberFormat="1" applyFont="1" applyFill="1" applyBorder="1" applyAlignment="1">
      <alignment horizontal="right" vertical="center" wrapText="1"/>
    </xf>
    <xf numFmtId="3" fontId="12" fillId="3" borderId="0" xfId="0" applyNumberFormat="1" applyFont="1" applyFill="1" applyBorder="1" applyAlignment="1">
      <alignment horizontal="right" vertical="center" wrapText="1"/>
    </xf>
    <xf numFmtId="165" fontId="12" fillId="3" borderId="0" xfId="0" applyNumberFormat="1" applyFont="1" applyFill="1" applyBorder="1" applyAlignment="1">
      <alignment horizontal="right" vertical="center" wrapText="1"/>
    </xf>
    <xf numFmtId="0" fontId="13" fillId="2" borderId="7" xfId="0" applyFont="1" applyFill="1" applyBorder="1" applyAlignment="1">
      <alignment horizontal="right" vertical="center" wrapText="1"/>
    </xf>
    <xf numFmtId="165" fontId="12" fillId="3" borderId="9" xfId="0" applyNumberFormat="1" applyFont="1" applyFill="1" applyBorder="1" applyAlignment="1">
      <alignment horizontal="right" vertical="center" wrapText="1"/>
    </xf>
    <xf numFmtId="0" fontId="10" fillId="3" borderId="12" xfId="0" applyFont="1" applyFill="1" applyBorder="1" applyAlignment="1">
      <alignment horizontal="left"/>
    </xf>
    <xf numFmtId="0" fontId="10" fillId="3" borderId="23" xfId="0" applyFont="1" applyFill="1" applyBorder="1" applyAlignment="1">
      <alignment horizontal="left" wrapText="1"/>
    </xf>
    <xf numFmtId="0" fontId="8" fillId="3" borderId="12" xfId="0" applyFont="1" applyFill="1" applyBorder="1" applyAlignment="1">
      <alignment horizontal="left"/>
    </xf>
    <xf numFmtId="0" fontId="10" fillId="3" borderId="12" xfId="0" applyFont="1" applyFill="1" applyBorder="1" applyAlignment="1">
      <alignment horizontal="left" wrapText="1"/>
    </xf>
    <xf numFmtId="3" fontId="12" fillId="3" borderId="5" xfId="0" applyNumberFormat="1" applyFont="1" applyFill="1" applyBorder="1" applyAlignment="1">
      <alignment horizontal="right" vertical="center" wrapText="1"/>
    </xf>
    <xf numFmtId="3" fontId="12" fillId="3" borderId="6" xfId="0" applyNumberFormat="1" applyFont="1" applyFill="1" applyBorder="1" applyAlignment="1">
      <alignment horizontal="right" vertical="center" wrapText="1"/>
    </xf>
    <xf numFmtId="3" fontId="13" fillId="3" borderId="7" xfId="0" applyNumberFormat="1" applyFont="1" applyFill="1" applyBorder="1" applyAlignment="1">
      <alignment horizontal="right" vertical="center" wrapText="1"/>
    </xf>
    <xf numFmtId="3" fontId="13" fillId="3" borderId="9" xfId="0" applyNumberFormat="1" applyFont="1" applyFill="1" applyBorder="1" applyAlignment="1">
      <alignment horizontal="right" vertical="center" wrapText="1"/>
    </xf>
    <xf numFmtId="3" fontId="12" fillId="3" borderId="7" xfId="0" applyNumberFormat="1" applyFont="1" applyFill="1" applyBorder="1" applyAlignment="1">
      <alignment horizontal="right" vertical="center" wrapText="1"/>
    </xf>
    <xf numFmtId="3" fontId="12" fillId="3" borderId="9" xfId="0" applyNumberFormat="1" applyFont="1" applyFill="1" applyBorder="1" applyAlignment="1">
      <alignment horizontal="right" vertical="center" wrapText="1"/>
    </xf>
    <xf numFmtId="0" fontId="7" fillId="5" borderId="13" xfId="0" applyFont="1" applyFill="1" applyBorder="1" applyAlignment="1">
      <alignment horizontal="center" vertical="center"/>
    </xf>
    <xf numFmtId="0" fontId="7" fillId="5" borderId="0" xfId="0" applyFont="1" applyFill="1" applyBorder="1" applyAlignment="1">
      <alignment horizontal="center" vertical="center"/>
    </xf>
    <xf numFmtId="165" fontId="13" fillId="3" borderId="12" xfId="0" applyNumberFormat="1" applyFont="1" applyFill="1" applyBorder="1" applyAlignment="1">
      <alignment horizontal="right" vertical="center" wrapText="1"/>
    </xf>
    <xf numFmtId="0" fontId="7" fillId="5" borderId="9" xfId="0" applyFont="1" applyFill="1" applyBorder="1" applyAlignment="1">
      <alignment horizontal="center" vertical="center"/>
    </xf>
    <xf numFmtId="164" fontId="6" fillId="2" borderId="12" xfId="0" applyNumberFormat="1" applyFont="1" applyFill="1" applyBorder="1" applyAlignment="1">
      <alignment horizontal="right" vertical="center"/>
    </xf>
    <xf numFmtId="164" fontId="6" fillId="2" borderId="7" xfId="0" applyNumberFormat="1" applyFont="1" applyFill="1" applyBorder="1" applyAlignment="1">
      <alignment horizontal="right" vertical="center"/>
    </xf>
    <xf numFmtId="164" fontId="9" fillId="2" borderId="7" xfId="0" applyNumberFormat="1" applyFont="1" applyFill="1" applyBorder="1" applyAlignment="1">
      <alignment horizontal="right" vertical="center"/>
    </xf>
    <xf numFmtId="164" fontId="9" fillId="2" borderId="0" xfId="0" applyNumberFormat="1" applyFont="1" applyFill="1" applyBorder="1" applyAlignment="1">
      <alignment horizontal="right" vertical="center"/>
    </xf>
    <xf numFmtId="164" fontId="9" fillId="3" borderId="0" xfId="0" applyNumberFormat="1" applyFont="1" applyFill="1" applyBorder="1" applyAlignment="1">
      <alignment horizontal="right" vertical="center"/>
    </xf>
    <xf numFmtId="167" fontId="6" fillId="3" borderId="2" xfId="0" applyNumberFormat="1" applyFont="1" applyFill="1" applyBorder="1" applyAlignment="1">
      <alignment horizontal="right" vertical="center"/>
    </xf>
    <xf numFmtId="167" fontId="9" fillId="2" borderId="0" xfId="0" applyNumberFormat="1" applyFont="1" applyFill="1" applyBorder="1" applyAlignment="1">
      <alignment horizontal="right" vertical="center"/>
    </xf>
    <xf numFmtId="167" fontId="9" fillId="3" borderId="0" xfId="0" applyNumberFormat="1" applyFont="1" applyFill="1" applyBorder="1" applyAlignment="1">
      <alignment horizontal="right" vertical="center"/>
    </xf>
    <xf numFmtId="164" fontId="6" fillId="2" borderId="19" xfId="0" applyNumberFormat="1" applyFont="1" applyFill="1" applyBorder="1" applyAlignment="1">
      <alignment horizontal="right" vertical="center"/>
    </xf>
    <xf numFmtId="164" fontId="6" fillId="3" borderId="20" xfId="0" applyNumberFormat="1" applyFont="1" applyFill="1" applyBorder="1" applyAlignment="1">
      <alignment horizontal="right" vertical="center"/>
    </xf>
    <xf numFmtId="164" fontId="6" fillId="2" borderId="0" xfId="0" applyNumberFormat="1" applyFont="1" applyFill="1" applyBorder="1" applyAlignment="1">
      <alignment horizontal="right" vertical="center" wrapText="1"/>
    </xf>
    <xf numFmtId="164" fontId="9" fillId="2" borderId="0" xfId="0" applyNumberFormat="1" applyFont="1" applyFill="1" applyBorder="1" applyAlignment="1">
      <alignment horizontal="right" vertical="center" wrapText="1"/>
    </xf>
    <xf numFmtId="164" fontId="6" fillId="2" borderId="20" xfId="0" applyNumberFormat="1" applyFont="1" applyFill="1" applyBorder="1" applyAlignment="1">
      <alignment horizontal="right" vertical="center" wrapText="1"/>
    </xf>
    <xf numFmtId="0" fontId="0" fillId="2" borderId="2" xfId="0" applyFill="1" applyBorder="1" applyAlignment="1">
      <alignment vertical="center"/>
    </xf>
    <xf numFmtId="0" fontId="6" fillId="2" borderId="0" xfId="0" applyFont="1" applyFill="1" applyBorder="1" applyAlignment="1">
      <alignment vertical="center"/>
    </xf>
    <xf numFmtId="0" fontId="6" fillId="2" borderId="3" xfId="0" applyFont="1" applyFill="1" applyBorder="1" applyAlignment="1">
      <alignment vertical="center"/>
    </xf>
    <xf numFmtId="0" fontId="6" fillId="3" borderId="3" xfId="0" applyFont="1" applyFill="1" applyBorder="1" applyAlignment="1">
      <alignment vertical="center"/>
    </xf>
    <xf numFmtId="169" fontId="9" fillId="2" borderId="0" xfId="0" applyNumberFormat="1" applyFont="1" applyFill="1" applyBorder="1" applyAlignment="1">
      <alignment horizontal="right" vertical="center"/>
    </xf>
    <xf numFmtId="164" fontId="6" fillId="2" borderId="20" xfId="0" applyNumberFormat="1" applyFont="1" applyFill="1" applyBorder="1" applyAlignment="1">
      <alignment horizontal="right" vertical="center"/>
    </xf>
    <xf numFmtId="165" fontId="6" fillId="2" borderId="3" xfId="0" applyNumberFormat="1" applyFont="1" applyFill="1" applyBorder="1" applyAlignment="1">
      <alignment vertical="center"/>
    </xf>
    <xf numFmtId="41" fontId="9" fillId="2" borderId="0" xfId="0" applyNumberFormat="1" applyFont="1" applyFill="1" applyBorder="1" applyAlignment="1">
      <alignment horizontal="right" vertical="center" wrapText="1"/>
    </xf>
    <xf numFmtId="41" fontId="6" fillId="2" borderId="20" xfId="0" applyNumberFormat="1" applyFont="1" applyFill="1" applyBorder="1" applyAlignment="1">
      <alignment horizontal="right" vertical="center" wrapText="1"/>
    </xf>
    <xf numFmtId="164" fontId="6" fillId="2" borderId="3" xfId="0" applyNumberFormat="1" applyFont="1" applyFill="1" applyBorder="1" applyAlignment="1">
      <alignment horizontal="right" vertical="center" wrapText="1"/>
    </xf>
    <xf numFmtId="164" fontId="6" fillId="2" borderId="7" xfId="0" applyNumberFormat="1" applyFont="1" applyFill="1" applyBorder="1" applyAlignment="1">
      <alignment horizontal="right" vertical="center" wrapText="1"/>
    </xf>
    <xf numFmtId="41" fontId="6" fillId="2" borderId="10" xfId="0" applyNumberFormat="1" applyFont="1" applyFill="1" applyBorder="1" applyAlignment="1">
      <alignment horizontal="right" vertical="center" wrapText="1"/>
    </xf>
    <xf numFmtId="0" fontId="16" fillId="3" borderId="0" xfId="0" applyFont="1" applyFill="1"/>
    <xf numFmtId="3" fontId="22" fillId="3" borderId="0" xfId="0" applyNumberFormat="1" applyFont="1" applyFill="1" applyAlignment="1">
      <alignment horizontal="right"/>
    </xf>
    <xf numFmtId="0" fontId="16" fillId="3" borderId="0" xfId="0" applyFont="1" applyFill="1" applyAlignment="1"/>
    <xf numFmtId="168" fontId="6" fillId="2" borderId="10" xfId="0" applyNumberFormat="1" applyFont="1" applyFill="1" applyBorder="1" applyAlignment="1">
      <alignment vertical="center"/>
    </xf>
    <xf numFmtId="168" fontId="6" fillId="2" borderId="3" xfId="0" applyNumberFormat="1" applyFont="1" applyFill="1" applyBorder="1" applyAlignment="1">
      <alignment vertical="center"/>
    </xf>
    <xf numFmtId="168" fontId="6" fillId="3" borderId="3" xfId="0" applyNumberFormat="1" applyFont="1" applyFill="1" applyBorder="1" applyAlignment="1">
      <alignment vertical="center"/>
    </xf>
    <xf numFmtId="164" fontId="9" fillId="2" borderId="25" xfId="0" applyNumberFormat="1" applyFont="1" applyFill="1" applyBorder="1" applyAlignment="1">
      <alignment horizontal="right" vertical="center"/>
    </xf>
    <xf numFmtId="164" fontId="9" fillId="2" borderId="26" xfId="0" applyNumberFormat="1" applyFont="1" applyFill="1" applyBorder="1" applyAlignment="1">
      <alignment horizontal="right" vertical="center"/>
    </xf>
    <xf numFmtId="164" fontId="9" fillId="3" borderId="26" xfId="0" applyNumberFormat="1" applyFont="1" applyFill="1" applyBorder="1" applyAlignment="1">
      <alignment horizontal="right" vertical="center"/>
    </xf>
    <xf numFmtId="169" fontId="9" fillId="3" borderId="0" xfId="0" applyNumberFormat="1" applyFont="1" applyFill="1" applyBorder="1" applyAlignment="1">
      <alignment horizontal="right" vertical="center"/>
    </xf>
    <xf numFmtId="41" fontId="6" fillId="3" borderId="27" xfId="0" applyNumberFormat="1" applyFont="1" applyFill="1" applyBorder="1" applyAlignment="1">
      <alignment horizontal="right" vertical="center" wrapText="1"/>
    </xf>
    <xf numFmtId="164" fontId="6" fillId="3" borderId="2" xfId="0" applyNumberFormat="1" applyFont="1" applyFill="1" applyBorder="1" applyAlignment="1">
      <alignment horizontal="right" vertical="center" wrapText="1"/>
    </xf>
    <xf numFmtId="164" fontId="6" fillId="3" borderId="0" xfId="0" applyNumberFormat="1" applyFont="1" applyFill="1" applyBorder="1" applyAlignment="1">
      <alignment horizontal="right" vertical="center" wrapText="1"/>
    </xf>
    <xf numFmtId="164" fontId="9" fillId="3" borderId="0" xfId="0" applyNumberFormat="1" applyFont="1" applyFill="1" applyBorder="1" applyAlignment="1">
      <alignment horizontal="right" vertical="center" wrapText="1"/>
    </xf>
    <xf numFmtId="164" fontId="6" fillId="3" borderId="20" xfId="0" applyNumberFormat="1" applyFont="1" applyFill="1" applyBorder="1" applyAlignment="1">
      <alignment horizontal="right" vertical="center" wrapText="1"/>
    </xf>
    <xf numFmtId="164" fontId="0" fillId="3" borderId="2" xfId="0" applyNumberFormat="1" applyFill="1" applyBorder="1" applyAlignment="1">
      <alignment vertical="center"/>
    </xf>
    <xf numFmtId="164" fontId="6" fillId="3" borderId="3" xfId="0" applyNumberFormat="1" applyFont="1" applyFill="1" applyBorder="1" applyAlignment="1">
      <alignment horizontal="right" vertical="center" wrapText="1"/>
    </xf>
    <xf numFmtId="164" fontId="10" fillId="8" borderId="5" xfId="0" applyNumberFormat="1" applyFont="1" applyFill="1" applyBorder="1" applyAlignment="1">
      <alignment vertical="center" wrapText="1"/>
    </xf>
    <xf numFmtId="164" fontId="10" fillId="7" borderId="1" xfId="0" applyNumberFormat="1" applyFont="1" applyFill="1" applyBorder="1" applyAlignment="1">
      <alignment vertical="center" wrapText="1"/>
    </xf>
    <xf numFmtId="164" fontId="6" fillId="2" borderId="7" xfId="0" applyNumberFormat="1" applyFont="1" applyFill="1" applyBorder="1" applyAlignment="1">
      <alignment vertical="center" wrapText="1"/>
    </xf>
    <xf numFmtId="164" fontId="6" fillId="3" borderId="0" xfId="0" applyNumberFormat="1" applyFont="1" applyFill="1" applyBorder="1" applyAlignment="1">
      <alignment vertical="center" wrapText="1"/>
    </xf>
    <xf numFmtId="164" fontId="0" fillId="2" borderId="12" xfId="0" applyNumberFormat="1" applyFill="1" applyBorder="1" applyAlignment="1">
      <alignment vertical="center"/>
    </xf>
    <xf numFmtId="164" fontId="9" fillId="8" borderId="12" xfId="0" applyNumberFormat="1" applyFont="1" applyFill="1" applyBorder="1" applyAlignment="1">
      <alignment vertical="center"/>
    </xf>
    <xf numFmtId="0" fontId="9" fillId="0" borderId="0" xfId="0" applyFont="1"/>
    <xf numFmtId="0" fontId="36" fillId="0" borderId="0" xfId="0" applyFont="1"/>
    <xf numFmtId="0" fontId="36" fillId="0" borderId="0" xfId="0" applyFont="1" applyFill="1" applyBorder="1"/>
    <xf numFmtId="0" fontId="12" fillId="3" borderId="5" xfId="0" applyFont="1" applyFill="1" applyBorder="1" applyAlignment="1">
      <alignment horizontal="left" vertical="top" wrapText="1"/>
    </xf>
    <xf numFmtId="4" fontId="6" fillId="2" borderId="10" xfId="0" applyNumberFormat="1" applyFont="1" applyFill="1" applyBorder="1" applyAlignment="1">
      <alignment horizontal="right" vertical="center" wrapText="1"/>
    </xf>
    <xf numFmtId="0" fontId="7" fillId="5" borderId="31" xfId="0" applyFont="1" applyFill="1" applyBorder="1" applyAlignment="1">
      <alignment horizontal="right" vertical="center"/>
    </xf>
    <xf numFmtId="4" fontId="6" fillId="3" borderId="3" xfId="0" applyNumberFormat="1" applyFont="1" applyFill="1" applyBorder="1" applyAlignment="1">
      <alignment horizontal="right" vertical="center" wrapText="1"/>
    </xf>
    <xf numFmtId="3" fontId="13" fillId="3" borderId="12" xfId="0" applyNumberFormat="1" applyFont="1" applyFill="1" applyBorder="1" applyAlignment="1">
      <alignment horizontal="right" vertical="center" wrapText="1"/>
    </xf>
    <xf numFmtId="0" fontId="0" fillId="0" borderId="0" xfId="0" applyBorder="1"/>
    <xf numFmtId="0" fontId="21" fillId="0" borderId="0" xfId="0" applyFont="1"/>
    <xf numFmtId="0" fontId="37" fillId="0" borderId="0" xfId="0" applyFont="1"/>
    <xf numFmtId="165" fontId="30" fillId="0" borderId="0" xfId="0" applyNumberFormat="1" applyFont="1" applyFill="1" applyBorder="1" applyAlignment="1">
      <alignment horizontal="right" vertical="center" wrapText="1"/>
    </xf>
    <xf numFmtId="0" fontId="37" fillId="0" borderId="0" xfId="0" applyFont="1" applyFill="1" applyBorder="1"/>
    <xf numFmtId="3" fontId="12" fillId="3" borderId="12" xfId="0" applyNumberFormat="1" applyFont="1" applyFill="1" applyBorder="1" applyAlignment="1">
      <alignment horizontal="right" vertical="center" wrapText="1"/>
    </xf>
    <xf numFmtId="3" fontId="12" fillId="3" borderId="2" xfId="0" applyNumberFormat="1" applyFont="1" applyFill="1" applyBorder="1" applyAlignment="1">
      <alignment horizontal="right" vertical="center" wrapText="1"/>
    </xf>
    <xf numFmtId="166" fontId="13" fillId="3" borderId="7" xfId="1" applyNumberFormat="1" applyFont="1" applyFill="1" applyBorder="1" applyAlignment="1">
      <alignment horizontal="right" vertical="center" wrapText="1"/>
    </xf>
    <xf numFmtId="3" fontId="12" fillId="3" borderId="8" xfId="0" applyNumberFormat="1" applyFont="1" applyFill="1" applyBorder="1" applyAlignment="1">
      <alignment horizontal="right" vertical="center" wrapText="1"/>
    </xf>
    <xf numFmtId="3" fontId="6" fillId="2" borderId="7" xfId="0" applyNumberFormat="1" applyFont="1" applyFill="1" applyBorder="1" applyAlignment="1">
      <alignment horizontal="right" vertical="center" wrapText="1"/>
    </xf>
    <xf numFmtId="3" fontId="21" fillId="2" borderId="7" xfId="0" applyNumberFormat="1" applyFont="1" applyFill="1" applyBorder="1" applyAlignment="1">
      <alignment horizontal="right" vertical="center" wrapText="1"/>
    </xf>
    <xf numFmtId="3" fontId="12" fillId="2" borderId="12" xfId="0" applyNumberFormat="1" applyFont="1" applyFill="1" applyBorder="1" applyAlignment="1">
      <alignment horizontal="right" vertical="center" wrapText="1"/>
    </xf>
    <xf numFmtId="3" fontId="6" fillId="2" borderId="10" xfId="0" applyNumberFormat="1" applyFont="1" applyFill="1" applyBorder="1" applyAlignment="1">
      <alignment horizontal="right" vertical="center" wrapText="1"/>
    </xf>
    <xf numFmtId="3" fontId="6" fillId="3" borderId="3" xfId="0" applyNumberFormat="1" applyFont="1" applyFill="1" applyBorder="1" applyAlignment="1">
      <alignment horizontal="right" vertical="center" wrapText="1"/>
    </xf>
    <xf numFmtId="3" fontId="28" fillId="2" borderId="20" xfId="0" applyNumberFormat="1" applyFont="1" applyFill="1" applyBorder="1" applyAlignment="1">
      <alignment horizontal="right" vertical="center"/>
    </xf>
    <xf numFmtId="3" fontId="28" fillId="3" borderId="20" xfId="0" applyNumberFormat="1" applyFont="1" applyFill="1" applyBorder="1" applyAlignment="1">
      <alignment horizontal="right" vertical="center"/>
    </xf>
    <xf numFmtId="0" fontId="28" fillId="2" borderId="0" xfId="0" applyFont="1" applyFill="1" applyBorder="1" applyAlignment="1">
      <alignment vertical="center"/>
    </xf>
    <xf numFmtId="0" fontId="28" fillId="3" borderId="0" xfId="0" applyFont="1" applyFill="1" applyBorder="1" applyAlignment="1">
      <alignment vertical="center"/>
    </xf>
    <xf numFmtId="164" fontId="6" fillId="2" borderId="2" xfId="0" applyNumberFormat="1" applyFont="1" applyFill="1" applyBorder="1" applyAlignment="1">
      <alignment horizontal="right" vertical="center" wrapText="1"/>
    </xf>
    <xf numFmtId="164" fontId="9" fillId="9" borderId="1" xfId="0" applyNumberFormat="1" applyFont="1" applyFill="1" applyBorder="1" applyAlignment="1">
      <alignment horizontal="right" vertical="center"/>
    </xf>
    <xf numFmtId="164" fontId="9" fillId="8" borderId="1" xfId="0" applyNumberFormat="1" applyFont="1" applyFill="1" applyBorder="1" applyAlignment="1">
      <alignment horizontal="right" vertical="center"/>
    </xf>
    <xf numFmtId="3" fontId="12" fillId="6" borderId="5" xfId="0" applyNumberFormat="1" applyFont="1" applyFill="1" applyBorder="1" applyAlignment="1">
      <alignment horizontal="right" vertical="center" wrapText="1"/>
    </xf>
    <xf numFmtId="3" fontId="13" fillId="6" borderId="7" xfId="0" applyNumberFormat="1" applyFont="1" applyFill="1" applyBorder="1" applyAlignment="1">
      <alignment horizontal="right" vertical="center" wrapText="1"/>
    </xf>
    <xf numFmtId="3" fontId="13" fillId="6" borderId="0" xfId="0" applyNumberFormat="1" applyFont="1" applyFill="1" applyBorder="1" applyAlignment="1">
      <alignment horizontal="right" vertical="center" wrapText="1"/>
    </xf>
    <xf numFmtId="3" fontId="12" fillId="6" borderId="12" xfId="0" applyNumberFormat="1" applyFont="1" applyFill="1" applyBorder="1" applyAlignment="1">
      <alignment horizontal="right" vertical="center" wrapText="1"/>
    </xf>
    <xf numFmtId="3" fontId="12" fillId="6" borderId="2" xfId="0" applyNumberFormat="1" applyFont="1" applyFill="1" applyBorder="1" applyAlignment="1">
      <alignment horizontal="right" vertical="center" wrapText="1"/>
    </xf>
    <xf numFmtId="3" fontId="12" fillId="6" borderId="8" xfId="0" applyNumberFormat="1" applyFont="1" applyFill="1" applyBorder="1" applyAlignment="1">
      <alignment horizontal="right" vertical="center" wrapText="1"/>
    </xf>
    <xf numFmtId="3" fontId="12" fillId="6" borderId="7" xfId="0" applyNumberFormat="1" applyFont="1" applyFill="1" applyBorder="1" applyAlignment="1">
      <alignment horizontal="right" vertical="center" wrapText="1"/>
    </xf>
    <xf numFmtId="3" fontId="12" fillId="6" borderId="0" xfId="0" applyNumberFormat="1" applyFont="1" applyFill="1" applyBorder="1" applyAlignment="1">
      <alignment horizontal="right" vertical="center" wrapText="1"/>
    </xf>
    <xf numFmtId="3" fontId="12" fillId="6" borderId="9" xfId="0" applyNumberFormat="1" applyFont="1" applyFill="1" applyBorder="1" applyAlignment="1">
      <alignment horizontal="right" vertical="center" wrapText="1"/>
    </xf>
    <xf numFmtId="3" fontId="13" fillId="6" borderId="9" xfId="0" applyNumberFormat="1" applyFont="1" applyFill="1" applyBorder="1" applyAlignment="1">
      <alignment horizontal="right" vertical="center" wrapText="1"/>
    </xf>
    <xf numFmtId="3" fontId="13" fillId="6" borderId="10" xfId="0" applyNumberFormat="1" applyFont="1" applyFill="1" applyBorder="1" applyAlignment="1">
      <alignment horizontal="right" vertical="center" wrapText="1"/>
    </xf>
    <xf numFmtId="3" fontId="13" fillId="6" borderId="3" xfId="0" applyNumberFormat="1" applyFont="1" applyFill="1" applyBorder="1" applyAlignment="1">
      <alignment horizontal="right" vertical="center" wrapText="1"/>
    </xf>
    <xf numFmtId="3" fontId="13" fillId="6" borderId="11" xfId="0" applyNumberFormat="1" applyFont="1" applyFill="1" applyBorder="1" applyAlignment="1">
      <alignment horizontal="right" vertical="center" wrapText="1"/>
    </xf>
    <xf numFmtId="0" fontId="8" fillId="3" borderId="7" xfId="0" applyFont="1" applyFill="1" applyBorder="1" applyAlignment="1">
      <alignment vertical="center" wrapText="1"/>
    </xf>
    <xf numFmtId="0" fontId="9" fillId="3" borderId="7" xfId="0" applyFont="1" applyFill="1" applyBorder="1" applyAlignment="1">
      <alignment vertical="center" wrapText="1"/>
    </xf>
    <xf numFmtId="0" fontId="6" fillId="3" borderId="22" xfId="0" applyFont="1" applyFill="1" applyBorder="1" applyAlignment="1">
      <alignment vertical="center" wrapText="1"/>
    </xf>
    <xf numFmtId="0" fontId="9" fillId="3" borderId="5" xfId="0" applyFont="1" applyFill="1" applyBorder="1" applyAlignment="1">
      <alignment vertical="center"/>
    </xf>
    <xf numFmtId="0" fontId="10" fillId="3" borderId="7" xfId="0" applyFont="1" applyFill="1" applyBorder="1" applyAlignment="1">
      <alignment horizontal="left"/>
    </xf>
    <xf numFmtId="0" fontId="33" fillId="3" borderId="14" xfId="0" applyFont="1" applyFill="1" applyBorder="1" applyAlignment="1">
      <alignment horizontal="left" wrapText="1"/>
    </xf>
    <xf numFmtId="0" fontId="6" fillId="3" borderId="18" xfId="0" applyFont="1" applyFill="1" applyBorder="1" applyAlignment="1">
      <alignment wrapText="1"/>
    </xf>
    <xf numFmtId="0" fontId="7" fillId="6" borderId="1" xfId="0" applyFont="1" applyFill="1" applyBorder="1" applyAlignment="1">
      <alignment horizontal="right" vertical="center"/>
    </xf>
    <xf numFmtId="0" fontId="10" fillId="3" borderId="1" xfId="0" applyFont="1" applyFill="1" applyBorder="1" applyAlignment="1">
      <alignment horizontal="right" vertical="center" wrapText="1"/>
    </xf>
    <xf numFmtId="0" fontId="11" fillId="3" borderId="6" xfId="0" applyFont="1" applyFill="1" applyBorder="1" applyAlignment="1">
      <alignment horizontal="right" vertical="center" wrapText="1"/>
    </xf>
    <xf numFmtId="164" fontId="6" fillId="3" borderId="1" xfId="0" applyNumberFormat="1" applyFont="1" applyFill="1" applyBorder="1" applyAlignment="1">
      <alignment vertical="center"/>
    </xf>
    <xf numFmtId="0" fontId="7" fillId="5" borderId="3" xfId="0" applyFont="1" applyFill="1" applyBorder="1" applyAlignment="1">
      <alignment horizontal="right" vertical="center"/>
    </xf>
    <xf numFmtId="3" fontId="12" fillId="6" borderId="1" xfId="0" applyNumberFormat="1" applyFont="1" applyFill="1" applyBorder="1" applyAlignment="1">
      <alignment horizontal="right" vertical="center" wrapText="1"/>
    </xf>
    <xf numFmtId="3" fontId="12" fillId="6" borderId="6" xfId="0" applyNumberFormat="1" applyFont="1" applyFill="1" applyBorder="1" applyAlignment="1">
      <alignment horizontal="right" vertical="center" wrapText="1"/>
    </xf>
    <xf numFmtId="3" fontId="30" fillId="0" borderId="0" xfId="0" applyNumberFormat="1" applyFont="1" applyFill="1" applyBorder="1" applyAlignment="1">
      <alignment horizontal="right" vertical="center" wrapText="1"/>
    </xf>
    <xf numFmtId="172" fontId="6" fillId="2" borderId="7" xfId="0" applyNumberFormat="1" applyFont="1" applyFill="1" applyBorder="1" applyAlignment="1">
      <alignment horizontal="right" vertical="center" wrapText="1"/>
    </xf>
    <xf numFmtId="173" fontId="13" fillId="3" borderId="0" xfId="0" applyNumberFormat="1" applyFont="1" applyFill="1" applyAlignment="1">
      <alignment horizontal="right" vertical="center"/>
    </xf>
    <xf numFmtId="173" fontId="12" fillId="3" borderId="1" xfId="0" applyNumberFormat="1" applyFont="1" applyFill="1" applyBorder="1" applyAlignment="1">
      <alignment horizontal="right" vertical="center"/>
    </xf>
    <xf numFmtId="4" fontId="10" fillId="2" borderId="12" xfId="0" applyNumberFormat="1" applyFont="1" applyFill="1" applyBorder="1" applyAlignment="1">
      <alignment vertical="center" wrapText="1"/>
    </xf>
    <xf numFmtId="174" fontId="0" fillId="3" borderId="0" xfId="0" applyNumberFormat="1" applyFill="1"/>
    <xf numFmtId="174" fontId="6" fillId="3" borderId="0" xfId="0" applyNumberFormat="1" applyFont="1" applyFill="1" applyBorder="1" applyAlignment="1">
      <alignment vertical="center"/>
    </xf>
    <xf numFmtId="174" fontId="0" fillId="0" borderId="0" xfId="0" applyNumberFormat="1"/>
    <xf numFmtId="172" fontId="8" fillId="2" borderId="2" xfId="0" applyNumberFormat="1" applyFont="1" applyFill="1" applyBorder="1" applyAlignment="1">
      <alignment horizontal="right" vertical="center"/>
    </xf>
    <xf numFmtId="172" fontId="8" fillId="3" borderId="2" xfId="0" applyNumberFormat="1" applyFont="1" applyFill="1" applyBorder="1" applyAlignment="1">
      <alignment horizontal="right" vertical="center"/>
    </xf>
    <xf numFmtId="172" fontId="8" fillId="2" borderId="0" xfId="0" applyNumberFormat="1" applyFont="1" applyFill="1" applyBorder="1" applyAlignment="1">
      <alignment horizontal="right" vertical="center"/>
    </xf>
    <xf numFmtId="172" fontId="8" fillId="3" borderId="0" xfId="0" applyNumberFormat="1" applyFont="1" applyFill="1" applyBorder="1" applyAlignment="1">
      <alignment horizontal="right" vertical="center"/>
    </xf>
    <xf numFmtId="172" fontId="8" fillId="2" borderId="3" xfId="0" applyNumberFormat="1" applyFont="1" applyFill="1" applyBorder="1" applyAlignment="1">
      <alignment horizontal="right" vertical="center"/>
    </xf>
    <xf numFmtId="172" fontId="8" fillId="3" borderId="3" xfId="0" applyNumberFormat="1" applyFont="1" applyFill="1" applyBorder="1" applyAlignment="1">
      <alignment horizontal="right" vertical="center"/>
    </xf>
    <xf numFmtId="168" fontId="8" fillId="2" borderId="0" xfId="0" applyNumberFormat="1" applyFont="1" applyFill="1" applyBorder="1" applyAlignment="1">
      <alignment horizontal="right" vertical="center"/>
    </xf>
    <xf numFmtId="172" fontId="10" fillId="10" borderId="1" xfId="0" applyNumberFormat="1" applyFont="1" applyFill="1" applyBorder="1" applyAlignment="1">
      <alignment horizontal="right" vertical="center"/>
    </xf>
    <xf numFmtId="174" fontId="11" fillId="4" borderId="6" xfId="0" applyNumberFormat="1" applyFont="1" applyFill="1" applyBorder="1" applyAlignment="1">
      <alignment horizontal="right" vertical="center" wrapText="1"/>
    </xf>
    <xf numFmtId="10" fontId="32" fillId="2" borderId="17" xfId="0" applyNumberFormat="1" applyFont="1" applyFill="1" applyBorder="1" applyAlignment="1">
      <alignment horizontal="right" vertical="center" wrapText="1" indent="1"/>
    </xf>
    <xf numFmtId="10" fontId="32" fillId="3" borderId="4" xfId="0" applyNumberFormat="1" applyFont="1" applyFill="1" applyBorder="1" applyAlignment="1">
      <alignment horizontal="right" vertical="center" wrapText="1" indent="1"/>
    </xf>
    <xf numFmtId="166" fontId="9" fillId="2" borderId="5" xfId="0" applyNumberFormat="1" applyFont="1" applyFill="1" applyBorder="1" applyAlignment="1">
      <alignment horizontal="right" vertical="center" wrapText="1" indent="1"/>
    </xf>
    <xf numFmtId="166" fontId="9" fillId="3" borderId="1" xfId="0" applyNumberFormat="1" applyFont="1" applyFill="1" applyBorder="1" applyAlignment="1">
      <alignment horizontal="right" vertical="center" wrapText="1" indent="1"/>
    </xf>
    <xf numFmtId="166" fontId="32" fillId="11" borderId="6" xfId="0" applyNumberFormat="1" applyFont="1" applyFill="1" applyBorder="1" applyAlignment="1">
      <alignment horizontal="right" vertical="center" wrapText="1" indent="1"/>
    </xf>
    <xf numFmtId="166" fontId="6" fillId="2" borderId="0" xfId="0" applyNumberFormat="1" applyFont="1" applyFill="1" applyAlignment="1">
      <alignment horizontal="right" wrapText="1" indent="1"/>
    </xf>
    <xf numFmtId="166" fontId="6" fillId="3" borderId="0" xfId="0" applyNumberFormat="1" applyFont="1" applyFill="1" applyAlignment="1">
      <alignment horizontal="right" wrapText="1" indent="1"/>
    </xf>
    <xf numFmtId="164" fontId="12" fillId="2" borderId="1" xfId="0" applyNumberFormat="1" applyFont="1" applyFill="1" applyBorder="1" applyAlignment="1">
      <alignment horizontal="right" vertical="center"/>
    </xf>
    <xf numFmtId="168" fontId="6" fillId="3" borderId="0" xfId="0" applyNumberFormat="1" applyFont="1" applyFill="1" applyBorder="1" applyAlignment="1">
      <alignment horizontal="right" vertical="center"/>
    </xf>
    <xf numFmtId="164" fontId="21" fillId="3" borderId="9" xfId="0" applyNumberFormat="1" applyFont="1" applyFill="1" applyBorder="1" applyAlignment="1">
      <alignment horizontal="right" vertical="center"/>
    </xf>
    <xf numFmtId="164" fontId="32" fillId="3" borderId="9" xfId="0" applyNumberFormat="1" applyFont="1" applyFill="1" applyBorder="1" applyAlignment="1">
      <alignment horizontal="right" vertical="center"/>
    </xf>
    <xf numFmtId="164" fontId="21" fillId="3" borderId="21" xfId="0" applyNumberFormat="1" applyFont="1" applyFill="1" applyBorder="1" applyAlignment="1">
      <alignment horizontal="right" vertical="center"/>
    </xf>
    <xf numFmtId="0" fontId="37" fillId="3" borderId="8" xfId="0" applyFont="1" applyFill="1" applyBorder="1" applyAlignment="1">
      <alignment vertical="center"/>
    </xf>
    <xf numFmtId="168" fontId="21" fillId="3" borderId="11" xfId="0" applyNumberFormat="1" applyFont="1" applyFill="1" applyBorder="1" applyAlignment="1">
      <alignment vertical="center"/>
    </xf>
    <xf numFmtId="172" fontId="6" fillId="2" borderId="7" xfId="0" applyNumberFormat="1" applyFont="1" applyFill="1" applyBorder="1" applyAlignment="1">
      <alignment horizontal="right" vertical="center"/>
    </xf>
    <xf numFmtId="172" fontId="6" fillId="3" borderId="0" xfId="0" applyNumberFormat="1" applyFont="1" applyFill="1" applyBorder="1" applyAlignment="1">
      <alignment horizontal="right" vertical="center"/>
    </xf>
    <xf numFmtId="172" fontId="9" fillId="2" borderId="7" xfId="0" applyNumberFormat="1" applyFont="1" applyFill="1" applyBorder="1" applyAlignment="1">
      <alignment horizontal="right" vertical="center"/>
    </xf>
    <xf numFmtId="172" fontId="9" fillId="3" borderId="0" xfId="0" applyNumberFormat="1" applyFont="1" applyFill="1" applyBorder="1" applyAlignment="1">
      <alignment horizontal="right" vertical="center"/>
    </xf>
    <xf numFmtId="164" fontId="21" fillId="3" borderId="2" xfId="0" applyNumberFormat="1" applyFont="1" applyFill="1" applyBorder="1" applyAlignment="1">
      <alignment horizontal="right" vertical="center"/>
    </xf>
    <xf numFmtId="164" fontId="21" fillId="3" borderId="0" xfId="0" applyNumberFormat="1" applyFont="1" applyFill="1" applyBorder="1" applyAlignment="1">
      <alignment horizontal="right" vertical="center"/>
    </xf>
    <xf numFmtId="164" fontId="32" fillId="3" borderId="0" xfId="0" applyNumberFormat="1" applyFont="1" applyFill="1" applyBorder="1" applyAlignment="1">
      <alignment horizontal="right" vertical="center"/>
    </xf>
    <xf numFmtId="164" fontId="21" fillId="3" borderId="20" xfId="0" applyNumberFormat="1" applyFont="1" applyFill="1" applyBorder="1" applyAlignment="1">
      <alignment horizontal="right" vertical="center"/>
    </xf>
    <xf numFmtId="0" fontId="37" fillId="3" borderId="2" xfId="0" applyFont="1" applyFill="1" applyBorder="1" applyAlignment="1">
      <alignment vertical="center"/>
    </xf>
    <xf numFmtId="164" fontId="21" fillId="3" borderId="11" xfId="0" applyNumberFormat="1" applyFont="1" applyFill="1" applyBorder="1" applyAlignment="1">
      <alignment horizontal="right" vertical="center"/>
    </xf>
    <xf numFmtId="170" fontId="21" fillId="3" borderId="9" xfId="0" applyNumberFormat="1" applyFont="1" applyFill="1" applyBorder="1" applyAlignment="1">
      <alignment horizontal="right" vertical="center" wrapText="1"/>
    </xf>
    <xf numFmtId="170" fontId="32" fillId="3" borderId="9" xfId="0" applyNumberFormat="1" applyFont="1" applyFill="1" applyBorder="1" applyAlignment="1">
      <alignment horizontal="right" vertical="center" wrapText="1"/>
    </xf>
    <xf numFmtId="170" fontId="21" fillId="3" borderId="24" xfId="0" applyNumberFormat="1" applyFont="1" applyFill="1" applyBorder="1" applyAlignment="1">
      <alignment horizontal="right" vertical="center" wrapText="1"/>
    </xf>
    <xf numFmtId="170" fontId="21" fillId="3" borderId="8" xfId="0" applyNumberFormat="1" applyFont="1" applyFill="1" applyBorder="1" applyAlignment="1">
      <alignment horizontal="right" vertical="center" wrapText="1"/>
    </xf>
    <xf numFmtId="170" fontId="21" fillId="3" borderId="11" xfId="0" applyNumberFormat="1" applyFont="1" applyFill="1" applyBorder="1" applyAlignment="1">
      <alignment horizontal="right" vertical="center" wrapText="1"/>
    </xf>
    <xf numFmtId="164" fontId="21" fillId="3" borderId="8" xfId="0" applyNumberFormat="1" applyFont="1" applyFill="1" applyBorder="1" applyAlignment="1">
      <alignment horizontal="right" vertical="center" wrapText="1"/>
    </xf>
    <xf numFmtId="41" fontId="21" fillId="3" borderId="9" xfId="0" applyNumberFormat="1" applyFont="1" applyFill="1" applyBorder="1" applyAlignment="1">
      <alignment horizontal="right" vertical="center" wrapText="1"/>
    </xf>
    <xf numFmtId="164" fontId="32" fillId="3" borderId="9" xfId="0" applyNumberFormat="1" applyFont="1" applyFill="1" applyBorder="1" applyAlignment="1">
      <alignment horizontal="right" vertical="center" wrapText="1"/>
    </xf>
    <xf numFmtId="164" fontId="21" fillId="3" borderId="9" xfId="0" applyNumberFormat="1" applyFont="1" applyFill="1" applyBorder="1" applyAlignment="1">
      <alignment horizontal="right" vertical="center" wrapText="1"/>
    </xf>
    <xf numFmtId="164" fontId="21" fillId="3" borderId="21" xfId="0" applyNumberFormat="1" applyFont="1" applyFill="1" applyBorder="1" applyAlignment="1">
      <alignment horizontal="right" vertical="center" wrapText="1"/>
    </xf>
    <xf numFmtId="164" fontId="37" fillId="3" borderId="8" xfId="0" applyNumberFormat="1" applyFont="1" applyFill="1" applyBorder="1" applyAlignment="1">
      <alignment vertical="center"/>
    </xf>
    <xf numFmtId="164" fontId="21" fillId="3" borderId="11" xfId="0" applyNumberFormat="1" applyFont="1" applyFill="1" applyBorder="1" applyAlignment="1">
      <alignment vertical="center"/>
    </xf>
    <xf numFmtId="172" fontId="6" fillId="2" borderId="0" xfId="0" applyNumberFormat="1" applyFont="1" applyFill="1" applyBorder="1" applyAlignment="1">
      <alignment horizontal="right" vertical="center"/>
    </xf>
    <xf numFmtId="168" fontId="6" fillId="2" borderId="0" xfId="0" applyNumberFormat="1" applyFont="1" applyFill="1" applyBorder="1" applyAlignment="1">
      <alignment horizontal="right" vertical="center"/>
    </xf>
    <xf numFmtId="168" fontId="6" fillId="3" borderId="3" xfId="0" applyNumberFormat="1" applyFont="1" applyFill="1" applyBorder="1" applyAlignment="1">
      <alignment horizontal="right" vertical="center"/>
    </xf>
    <xf numFmtId="164" fontId="21" fillId="3" borderId="8" xfId="0" applyNumberFormat="1" applyFont="1" applyFill="1" applyBorder="1" applyAlignment="1">
      <alignment horizontal="right" vertical="center"/>
    </xf>
    <xf numFmtId="164" fontId="12" fillId="3" borderId="1" xfId="0" applyNumberFormat="1" applyFont="1" applyFill="1" applyBorder="1" applyAlignment="1">
      <alignment horizontal="right" vertical="center"/>
    </xf>
    <xf numFmtId="172" fontId="10" fillId="3" borderId="0" xfId="0" applyNumberFormat="1" applyFont="1" applyFill="1" applyBorder="1" applyAlignment="1">
      <alignment horizontal="right" vertical="center"/>
    </xf>
    <xf numFmtId="164" fontId="12" fillId="10" borderId="2" xfId="0" applyNumberFormat="1" applyFont="1" applyFill="1" applyBorder="1" applyAlignment="1">
      <alignment vertical="center"/>
    </xf>
    <xf numFmtId="172" fontId="10" fillId="8" borderId="5" xfId="0" applyNumberFormat="1" applyFont="1" applyFill="1" applyBorder="1" applyAlignment="1">
      <alignment vertical="center" wrapText="1"/>
    </xf>
    <xf numFmtId="0" fontId="8" fillId="3" borderId="12" xfId="0" applyFont="1" applyFill="1" applyBorder="1" applyAlignment="1">
      <alignment vertical="center" wrapText="1"/>
    </xf>
    <xf numFmtId="170" fontId="9" fillId="2" borderId="7" xfId="0" applyNumberFormat="1" applyFont="1" applyFill="1" applyBorder="1" applyAlignment="1">
      <alignment horizontal="right" vertical="center" wrapText="1"/>
    </xf>
    <xf numFmtId="170" fontId="9" fillId="2" borderId="0" xfId="0" applyNumberFormat="1" applyFont="1" applyFill="1" applyBorder="1" applyAlignment="1">
      <alignment horizontal="right" vertical="center" wrapText="1"/>
    </xf>
    <xf numFmtId="170" fontId="9" fillId="3" borderId="0" xfId="0" applyNumberFormat="1" applyFont="1" applyFill="1" applyBorder="1" applyAlignment="1">
      <alignment horizontal="right" vertical="center" wrapText="1"/>
    </xf>
    <xf numFmtId="164" fontId="9" fillId="3" borderId="1" xfId="0" applyNumberFormat="1" applyFont="1" applyFill="1" applyBorder="1" applyAlignment="1">
      <alignment horizontal="right" vertical="center"/>
    </xf>
    <xf numFmtId="172" fontId="10" fillId="8" borderId="1" xfId="0" applyNumberFormat="1" applyFont="1" applyFill="1" applyBorder="1" applyAlignment="1">
      <alignment vertical="center" wrapText="1"/>
    </xf>
    <xf numFmtId="0" fontId="21" fillId="3" borderId="7" xfId="0" applyFont="1" applyFill="1" applyBorder="1" applyAlignment="1">
      <alignment horizontal="left" vertical="center" indent="3"/>
    </xf>
    <xf numFmtId="0" fontId="0" fillId="0" borderId="0" xfId="0"/>
    <xf numFmtId="0" fontId="0" fillId="3" borderId="0" xfId="0" applyFill="1"/>
    <xf numFmtId="0" fontId="0" fillId="0" borderId="0" xfId="0"/>
    <xf numFmtId="0" fontId="0" fillId="3" borderId="0" xfId="0" applyFill="1"/>
    <xf numFmtId="164" fontId="9" fillId="7" borderId="1" xfId="0" applyNumberFormat="1" applyFont="1" applyFill="1" applyBorder="1" applyAlignment="1">
      <alignment horizontal="right" vertical="center"/>
    </xf>
    <xf numFmtId="164" fontId="9" fillId="7" borderId="3" xfId="0" applyNumberFormat="1" applyFont="1" applyFill="1" applyBorder="1" applyAlignment="1">
      <alignment horizontal="right" vertical="center"/>
    </xf>
    <xf numFmtId="0" fontId="0" fillId="0" borderId="0" xfId="0"/>
    <xf numFmtId="0" fontId="0" fillId="3" borderId="0" xfId="0" applyFill="1"/>
    <xf numFmtId="164" fontId="6" fillId="2" borderId="0" xfId="0" applyNumberFormat="1" applyFont="1" applyFill="1" applyBorder="1" applyAlignment="1">
      <alignment horizontal="right" vertical="center"/>
    </xf>
    <xf numFmtId="164" fontId="6" fillId="3" borderId="0" xfId="0" applyNumberFormat="1" applyFont="1" applyFill="1" applyBorder="1" applyAlignment="1">
      <alignment horizontal="right" vertical="center"/>
    </xf>
    <xf numFmtId="164" fontId="21" fillId="2" borderId="3" xfId="0" applyNumberFormat="1" applyFont="1" applyFill="1" applyBorder="1" applyAlignment="1">
      <alignment horizontal="right" vertical="center"/>
    </xf>
    <xf numFmtId="164" fontId="21" fillId="3" borderId="3" xfId="0" applyNumberFormat="1" applyFont="1" applyFill="1" applyBorder="1" applyAlignment="1">
      <alignment horizontal="right" vertical="center"/>
    </xf>
    <xf numFmtId="0" fontId="0" fillId="0" borderId="0" xfId="0"/>
    <xf numFmtId="0" fontId="8" fillId="3" borderId="7" xfId="0" applyFont="1" applyFill="1" applyBorder="1" applyAlignment="1">
      <alignment vertical="center"/>
    </xf>
    <xf numFmtId="0" fontId="10" fillId="3" borderId="5" xfId="0" applyFont="1" applyFill="1" applyBorder="1" applyAlignment="1">
      <alignment vertical="center"/>
    </xf>
    <xf numFmtId="3" fontId="13" fillId="3" borderId="0" xfId="0" applyNumberFormat="1" applyFont="1" applyFill="1" applyBorder="1" applyAlignment="1">
      <alignment horizontal="right" vertical="center" wrapText="1"/>
    </xf>
    <xf numFmtId="0" fontId="6" fillId="3" borderId="18" xfId="0" applyFont="1" applyFill="1" applyBorder="1" applyAlignment="1">
      <alignment vertical="center" wrapText="1"/>
    </xf>
    <xf numFmtId="165" fontId="13" fillId="3" borderId="2" xfId="0" applyNumberFormat="1" applyFont="1" applyFill="1" applyBorder="1" applyAlignment="1">
      <alignment horizontal="right" vertical="center" wrapText="1"/>
    </xf>
    <xf numFmtId="166" fontId="13" fillId="3" borderId="0" xfId="0" applyNumberFormat="1" applyFont="1" applyFill="1" applyBorder="1" applyAlignment="1">
      <alignment horizontal="right" vertical="center" wrapText="1"/>
    </xf>
    <xf numFmtId="164" fontId="9" fillId="7" borderId="1" xfId="0" applyNumberFormat="1" applyFont="1" applyFill="1" applyBorder="1" applyAlignment="1">
      <alignment horizontal="right" vertical="center"/>
    </xf>
    <xf numFmtId="3" fontId="13" fillId="3" borderId="7" xfId="0" applyNumberFormat="1" applyFont="1" applyFill="1" applyBorder="1" applyAlignment="1">
      <alignment horizontal="right" vertical="center" wrapText="1"/>
    </xf>
    <xf numFmtId="3" fontId="13" fillId="3" borderId="9" xfId="0" applyNumberFormat="1" applyFont="1" applyFill="1" applyBorder="1" applyAlignment="1">
      <alignment horizontal="right" vertical="center" wrapText="1"/>
    </xf>
    <xf numFmtId="166" fontId="13" fillId="3" borderId="7" xfId="0" applyNumberFormat="1" applyFont="1" applyFill="1" applyBorder="1" applyAlignment="1">
      <alignment horizontal="right" vertical="center" wrapText="1"/>
    </xf>
    <xf numFmtId="166" fontId="13" fillId="3" borderId="9" xfId="0" applyNumberFormat="1" applyFont="1" applyFill="1" applyBorder="1" applyAlignment="1">
      <alignment horizontal="right" vertical="center" wrapText="1"/>
    </xf>
    <xf numFmtId="3" fontId="29" fillId="3" borderId="23" xfId="0" applyNumberFormat="1" applyFont="1" applyFill="1" applyBorder="1" applyAlignment="1">
      <alignment vertical="center"/>
    </xf>
    <xf numFmtId="165" fontId="13" fillId="3" borderId="12" xfId="0" applyNumberFormat="1" applyFont="1" applyFill="1" applyBorder="1" applyAlignment="1">
      <alignment horizontal="right" vertical="center" wrapText="1"/>
    </xf>
    <xf numFmtId="165" fontId="13" fillId="3" borderId="8" xfId="0" applyNumberFormat="1" applyFont="1" applyFill="1" applyBorder="1" applyAlignment="1">
      <alignment horizontal="right" vertical="center" wrapText="1"/>
    </xf>
    <xf numFmtId="165" fontId="13" fillId="3" borderId="1" xfId="0" applyNumberFormat="1" applyFont="1" applyFill="1" applyBorder="1" applyAlignment="1">
      <alignment horizontal="right" vertical="center" wrapText="1"/>
    </xf>
    <xf numFmtId="3" fontId="12" fillId="3" borderId="28" xfId="0" applyNumberFormat="1" applyFont="1" applyFill="1" applyBorder="1" applyAlignment="1">
      <alignment horizontal="right" vertical="center" wrapText="1"/>
    </xf>
    <xf numFmtId="3" fontId="12" fillId="3" borderId="29" xfId="0" applyNumberFormat="1" applyFont="1" applyFill="1" applyBorder="1" applyAlignment="1">
      <alignment horizontal="right" vertical="center" wrapText="1"/>
    </xf>
    <xf numFmtId="2" fontId="13" fillId="3" borderId="10" xfId="0" applyNumberFormat="1" applyFont="1" applyFill="1" applyBorder="1" applyAlignment="1">
      <alignment horizontal="right" vertical="center" wrapText="1"/>
    </xf>
    <xf numFmtId="2" fontId="13" fillId="3" borderId="3" xfId="0" applyNumberFormat="1" applyFont="1" applyFill="1" applyBorder="1" applyAlignment="1">
      <alignment horizontal="right" vertical="center" wrapText="1"/>
    </xf>
    <xf numFmtId="3" fontId="29" fillId="3" borderId="28" xfId="0" applyNumberFormat="1" applyFont="1" applyFill="1" applyBorder="1" applyAlignment="1">
      <alignment vertical="center"/>
    </xf>
    <xf numFmtId="3" fontId="29" fillId="3" borderId="29" xfId="0" applyNumberFormat="1" applyFont="1" applyFill="1" applyBorder="1" applyAlignment="1">
      <alignment vertical="center"/>
    </xf>
    <xf numFmtId="3" fontId="31" fillId="3" borderId="7" xfId="0" applyNumberFormat="1" applyFont="1" applyFill="1" applyBorder="1" applyAlignment="1">
      <alignment horizontal="right" vertical="center" wrapText="1"/>
    </xf>
    <xf numFmtId="3" fontId="31" fillId="3" borderId="0" xfId="0" applyNumberFormat="1" applyFont="1" applyFill="1" applyBorder="1" applyAlignment="1">
      <alignment horizontal="right" vertical="center" wrapText="1"/>
    </xf>
    <xf numFmtId="3" fontId="12" fillId="3" borderId="30" xfId="0" applyNumberFormat="1" applyFont="1" applyFill="1" applyBorder="1" applyAlignment="1">
      <alignment horizontal="right" vertical="center" wrapText="1"/>
    </xf>
    <xf numFmtId="3" fontId="31" fillId="3" borderId="7" xfId="2" applyNumberFormat="1" applyFont="1" applyFill="1" applyBorder="1" applyAlignment="1">
      <alignment horizontal="right" vertical="center" wrapText="1"/>
    </xf>
    <xf numFmtId="3" fontId="31" fillId="3" borderId="9" xfId="0" applyNumberFormat="1" applyFont="1" applyFill="1" applyBorder="1" applyAlignment="1">
      <alignment horizontal="right" vertical="center" wrapText="1"/>
    </xf>
    <xf numFmtId="3" fontId="13" fillId="3" borderId="7" xfId="2" applyNumberFormat="1" applyFont="1" applyFill="1" applyBorder="1" applyAlignment="1">
      <alignment horizontal="right" vertical="center" wrapText="1"/>
    </xf>
    <xf numFmtId="3" fontId="29" fillId="3" borderId="30" xfId="0" applyNumberFormat="1" applyFont="1" applyFill="1" applyBorder="1" applyAlignment="1">
      <alignment vertical="center"/>
    </xf>
    <xf numFmtId="2" fontId="13" fillId="3" borderId="11" xfId="0" applyNumberFormat="1" applyFont="1" applyFill="1" applyBorder="1" applyAlignment="1">
      <alignment horizontal="right" vertical="center" wrapText="1"/>
    </xf>
    <xf numFmtId="165" fontId="13" fillId="3" borderId="5" xfId="0" applyNumberFormat="1" applyFont="1" applyFill="1" applyBorder="1" applyAlignment="1">
      <alignment horizontal="right" vertical="center" wrapText="1"/>
    </xf>
    <xf numFmtId="164" fontId="9" fillId="8" borderId="1" xfId="0" applyNumberFormat="1" applyFont="1" applyFill="1" applyBorder="1" applyAlignment="1">
      <alignment horizontal="right" vertical="center"/>
    </xf>
    <xf numFmtId="3" fontId="13" fillId="6" borderId="5" xfId="0" applyNumberFormat="1" applyFont="1" applyFill="1" applyBorder="1" applyAlignment="1">
      <alignment horizontal="right" vertical="center" wrapText="1"/>
    </xf>
    <xf numFmtId="3" fontId="13" fillId="6" borderId="1" xfId="0" applyNumberFormat="1" applyFont="1" applyFill="1" applyBorder="1" applyAlignment="1">
      <alignment horizontal="right" vertical="center" wrapText="1"/>
    </xf>
    <xf numFmtId="3" fontId="13" fillId="6" borderId="6" xfId="0" applyNumberFormat="1" applyFont="1" applyFill="1" applyBorder="1" applyAlignment="1">
      <alignment horizontal="right" vertical="center" wrapText="1"/>
    </xf>
    <xf numFmtId="3" fontId="13" fillId="3" borderId="32" xfId="0" applyNumberFormat="1" applyFont="1" applyFill="1" applyBorder="1" applyAlignment="1">
      <alignment horizontal="right" vertical="center" wrapText="1"/>
    </xf>
    <xf numFmtId="0" fontId="8" fillId="3" borderId="10" xfId="0" applyFont="1" applyFill="1" applyBorder="1" applyAlignment="1">
      <alignment horizontal="left" wrapText="1"/>
    </xf>
    <xf numFmtId="164" fontId="21" fillId="3" borderId="0" xfId="0" applyNumberFormat="1" applyFont="1" applyFill="1" applyBorder="1" applyAlignment="1">
      <alignment horizontal="right" vertical="center"/>
    </xf>
    <xf numFmtId="164" fontId="21" fillId="2" borderId="0" xfId="0" applyNumberFormat="1" applyFont="1" applyFill="1" applyBorder="1" applyAlignment="1">
      <alignment horizontal="right" vertical="center"/>
    </xf>
    <xf numFmtId="3" fontId="13" fillId="3" borderId="33" xfId="0" applyNumberFormat="1" applyFont="1" applyFill="1" applyBorder="1" applyAlignment="1">
      <alignment horizontal="right" vertical="center" wrapText="1"/>
    </xf>
    <xf numFmtId="3" fontId="13" fillId="3" borderId="10" xfId="0" applyNumberFormat="1" applyFont="1" applyFill="1" applyBorder="1" applyAlignment="1">
      <alignment horizontal="right" vertical="center" wrapText="1"/>
    </xf>
    <xf numFmtId="3" fontId="13" fillId="3" borderId="3" xfId="0" applyNumberFormat="1" applyFont="1" applyFill="1" applyBorder="1" applyAlignment="1">
      <alignment horizontal="right" vertical="center" wrapText="1"/>
    </xf>
    <xf numFmtId="3" fontId="13" fillId="3" borderId="11" xfId="0" applyNumberFormat="1" applyFont="1" applyFill="1" applyBorder="1" applyAlignment="1">
      <alignment horizontal="right" vertical="center" wrapText="1"/>
    </xf>
    <xf numFmtId="165" fontId="13" fillId="3" borderId="6" xfId="0" applyNumberFormat="1" applyFont="1" applyFill="1" applyBorder="1" applyAlignment="1">
      <alignment horizontal="right" vertical="center" wrapText="1"/>
    </xf>
    <xf numFmtId="166" fontId="6" fillId="3" borderId="0" xfId="0" applyNumberFormat="1" applyFont="1" applyFill="1" applyBorder="1" applyAlignment="1">
      <alignment horizontal="right" vertical="center" wrapText="1"/>
    </xf>
    <xf numFmtId="0" fontId="6" fillId="3" borderId="0" xfId="0" applyFont="1" applyFill="1" applyBorder="1"/>
    <xf numFmtId="0" fontId="9" fillId="3" borderId="0" xfId="0" applyFont="1" applyFill="1" applyBorder="1"/>
    <xf numFmtId="0" fontId="9" fillId="3" borderId="0" xfId="0" applyFont="1" applyFill="1"/>
    <xf numFmtId="0" fontId="12" fillId="3" borderId="0" xfId="0" quotePrefix="1" applyFont="1" applyFill="1" applyBorder="1" applyAlignment="1">
      <alignment horizontal="right" vertical="center" wrapText="1"/>
    </xf>
    <xf numFmtId="166" fontId="12" fillId="3" borderId="0" xfId="0" applyNumberFormat="1" applyFont="1" applyFill="1" applyBorder="1" applyAlignment="1">
      <alignment horizontal="right" vertical="center" wrapText="1"/>
    </xf>
    <xf numFmtId="0" fontId="13" fillId="3" borderId="0" xfId="0" quotePrefix="1" applyFont="1" applyFill="1" applyBorder="1" applyAlignment="1">
      <alignment horizontal="right" vertical="center" wrapText="1"/>
    </xf>
    <xf numFmtId="0" fontId="13" fillId="3" borderId="0" xfId="0" applyFont="1" applyFill="1" applyBorder="1" applyAlignment="1">
      <alignment horizontal="right" vertical="center" wrapText="1"/>
    </xf>
    <xf numFmtId="0" fontId="7" fillId="3" borderId="0" xfId="0" applyFont="1" applyFill="1" applyBorder="1" applyAlignment="1">
      <alignment vertical="center" wrapText="1"/>
    </xf>
    <xf numFmtId="172" fontId="9" fillId="2" borderId="5" xfId="0" applyNumberFormat="1" applyFont="1" applyFill="1" applyBorder="1" applyAlignment="1">
      <alignment horizontal="right" vertical="center" wrapText="1"/>
    </xf>
    <xf numFmtId="168" fontId="21" fillId="2" borderId="0" xfId="0" applyNumberFormat="1" applyFont="1" applyFill="1" applyBorder="1" applyAlignment="1">
      <alignment horizontal="right" vertical="center"/>
    </xf>
    <xf numFmtId="164" fontId="10" fillId="2" borderId="0" xfId="0" applyNumberFormat="1" applyFont="1" applyFill="1" applyBorder="1" applyAlignment="1">
      <alignment horizontal="right" vertical="center"/>
    </xf>
    <xf numFmtId="172" fontId="9" fillId="2" borderId="2" xfId="0" applyNumberFormat="1" applyFont="1" applyFill="1" applyBorder="1" applyAlignment="1">
      <alignment horizontal="right" vertical="center"/>
    </xf>
    <xf numFmtId="172" fontId="9" fillId="2" borderId="2" xfId="0" applyNumberFormat="1" applyFont="1" applyFill="1" applyBorder="1" applyAlignment="1">
      <alignment horizontal="left" vertical="center"/>
    </xf>
    <xf numFmtId="172" fontId="9" fillId="3" borderId="2" xfId="0" applyNumberFormat="1" applyFont="1" applyFill="1" applyBorder="1" applyAlignment="1">
      <alignment horizontal="right" vertical="center"/>
    </xf>
    <xf numFmtId="172" fontId="8" fillId="2" borderId="3" xfId="0" applyNumberFormat="1" applyFont="1" applyFill="1" applyBorder="1" applyAlignment="1">
      <alignment horizontal="left" vertical="center"/>
    </xf>
    <xf numFmtId="175" fontId="21" fillId="3" borderId="9" xfId="1" applyNumberFormat="1" applyFont="1" applyFill="1" applyBorder="1" applyAlignment="1">
      <alignment horizontal="right" vertical="center"/>
    </xf>
    <xf numFmtId="175" fontId="21" fillId="3" borderId="9" xfId="2" applyNumberFormat="1" applyFont="1" applyFill="1" applyBorder="1" applyAlignment="1">
      <alignment horizontal="right" vertical="center"/>
    </xf>
    <xf numFmtId="175" fontId="21" fillId="3" borderId="9" xfId="1" applyNumberFormat="1" applyFont="1" applyFill="1" applyBorder="1" applyAlignment="1">
      <alignment vertical="center"/>
    </xf>
    <xf numFmtId="3" fontId="6" fillId="3" borderId="0" xfId="0" applyNumberFormat="1" applyFont="1" applyFill="1" applyAlignment="1">
      <alignment horizontal="right" vertical="center" wrapText="1"/>
    </xf>
    <xf numFmtId="3" fontId="21" fillId="3" borderId="0" xfId="0" applyNumberFormat="1" applyFont="1" applyFill="1" applyAlignment="1">
      <alignment horizontal="right" vertical="center" wrapText="1"/>
    </xf>
    <xf numFmtId="3" fontId="12" fillId="2" borderId="28" xfId="0" applyNumberFormat="1" applyFont="1" applyFill="1" applyBorder="1" applyAlignment="1">
      <alignment horizontal="right" vertical="center" wrapText="1"/>
    </xf>
    <xf numFmtId="164" fontId="6" fillId="3" borderId="34" xfId="0" applyNumberFormat="1" applyFont="1" applyFill="1" applyBorder="1" applyAlignment="1">
      <alignment horizontal="right" vertical="center" wrapText="1"/>
    </xf>
    <xf numFmtId="166" fontId="6" fillId="2" borderId="7" xfId="2" applyNumberFormat="1" applyFont="1" applyFill="1" applyBorder="1" applyAlignment="1">
      <alignment horizontal="right" vertical="center" wrapText="1"/>
    </xf>
    <xf numFmtId="175" fontId="30" fillId="3" borderId="6" xfId="1" applyNumberFormat="1" applyFont="1" applyFill="1" applyBorder="1" applyAlignment="1">
      <alignment horizontal="right" vertical="center" wrapText="1"/>
    </xf>
    <xf numFmtId="175" fontId="13" fillId="3" borderId="9" xfId="1" applyNumberFormat="1" applyFont="1" applyFill="1" applyBorder="1" applyAlignment="1">
      <alignment horizontal="right" vertical="center" wrapText="1"/>
    </xf>
    <xf numFmtId="175" fontId="30" fillId="3" borderId="9" xfId="1" applyNumberFormat="1" applyFont="1" applyFill="1" applyBorder="1" applyAlignment="1">
      <alignment horizontal="right" vertical="center" wrapText="1"/>
    </xf>
    <xf numFmtId="175" fontId="31" fillId="3" borderId="9" xfId="1" applyNumberFormat="1" applyFont="1" applyFill="1" applyBorder="1" applyAlignment="1">
      <alignment horizontal="right" vertical="center" wrapText="1"/>
    </xf>
    <xf numFmtId="175" fontId="30" fillId="3" borderId="30" xfId="1" applyNumberFormat="1" applyFont="1" applyFill="1" applyBorder="1" applyAlignment="1">
      <alignment horizontal="right" vertical="center" wrapText="1"/>
    </xf>
    <xf numFmtId="175" fontId="13" fillId="3" borderId="9" xfId="0" applyNumberFormat="1" applyFont="1" applyFill="1" applyBorder="1" applyAlignment="1">
      <alignment horizontal="right" vertical="center" wrapText="1"/>
    </xf>
    <xf numFmtId="175" fontId="31" fillId="3" borderId="11" xfId="1" applyNumberFormat="1" applyFont="1" applyFill="1" applyBorder="1" applyAlignment="1">
      <alignment horizontal="right" vertical="center" wrapText="1"/>
    </xf>
    <xf numFmtId="175" fontId="31" fillId="3" borderId="6" xfId="1" applyNumberFormat="1" applyFont="1" applyFill="1" applyBorder="1" applyAlignment="1">
      <alignment horizontal="right" vertical="center" wrapText="1"/>
    </xf>
    <xf numFmtId="175" fontId="30" fillId="3" borderId="8" xfId="1" applyNumberFormat="1" applyFont="1" applyFill="1" applyBorder="1" applyAlignment="1">
      <alignment horizontal="right" vertical="center" wrapText="1"/>
    </xf>
    <xf numFmtId="10" fontId="9" fillId="2" borderId="0" xfId="0" applyNumberFormat="1" applyFont="1" applyFill="1" applyAlignment="1">
      <alignment horizontal="right" vertical="center" wrapText="1" indent="1"/>
    </xf>
    <xf numFmtId="10" fontId="9" fillId="3" borderId="0" xfId="0" applyNumberFormat="1" applyFont="1" applyFill="1" applyAlignment="1">
      <alignment horizontal="right" vertical="center" wrapText="1" indent="1"/>
    </xf>
    <xf numFmtId="10" fontId="32" fillId="2" borderId="0" xfId="0" applyNumberFormat="1" applyFont="1" applyFill="1" applyAlignment="1">
      <alignment horizontal="right" vertical="center" wrapText="1" indent="1"/>
    </xf>
    <xf numFmtId="10" fontId="32" fillId="3" borderId="0" xfId="0" applyNumberFormat="1" applyFont="1" applyFill="1" applyAlignment="1">
      <alignment horizontal="right" vertical="center" wrapText="1" indent="1"/>
    </xf>
    <xf numFmtId="10" fontId="6" fillId="2" borderId="0" xfId="0" applyNumberFormat="1" applyFont="1" applyFill="1" applyAlignment="1">
      <alignment horizontal="right" vertical="center" wrapText="1" indent="1"/>
    </xf>
    <xf numFmtId="10" fontId="6" fillId="3" borderId="0" xfId="0" applyNumberFormat="1" applyFont="1" applyFill="1" applyAlignment="1">
      <alignment horizontal="right" vertical="center" wrapText="1" indent="1"/>
    </xf>
    <xf numFmtId="0" fontId="6" fillId="3" borderId="0" xfId="0" applyFont="1" applyFill="1" applyAlignment="1">
      <alignment horizontal="right" vertical="center" wrapText="1" indent="1"/>
    </xf>
    <xf numFmtId="176" fontId="32" fillId="11" borderId="9" xfId="0" applyNumberFormat="1" applyFont="1" applyFill="1" applyBorder="1" applyAlignment="1">
      <alignment horizontal="right" vertical="center" wrapText="1" indent="1"/>
    </xf>
    <xf numFmtId="176" fontId="32" fillId="11" borderId="16" xfId="0" applyNumberFormat="1" applyFont="1" applyFill="1" applyBorder="1" applyAlignment="1">
      <alignment horizontal="right" vertical="center" wrapText="1" indent="1"/>
    </xf>
    <xf numFmtId="176" fontId="21" fillId="11" borderId="9" xfId="0" applyNumberFormat="1" applyFont="1" applyFill="1" applyBorder="1" applyAlignment="1">
      <alignment horizontal="right" vertical="center" wrapText="1" indent="1"/>
    </xf>
    <xf numFmtId="166" fontId="6" fillId="2" borderId="3" xfId="0" applyNumberFormat="1" applyFont="1" applyFill="1" applyBorder="1" applyAlignment="1">
      <alignment horizontal="right" wrapText="1" indent="1"/>
    </xf>
    <xf numFmtId="175" fontId="21" fillId="11" borderId="9" xfId="0" applyNumberFormat="1" applyFont="1" applyFill="1" applyBorder="1" applyAlignment="1">
      <alignment horizontal="right" vertical="center" wrapText="1" indent="1"/>
    </xf>
    <xf numFmtId="175" fontId="21" fillId="11" borderId="11" xfId="0" applyNumberFormat="1" applyFont="1" applyFill="1" applyBorder="1" applyAlignment="1">
      <alignment horizontal="right" vertical="center" wrapText="1" indent="1"/>
    </xf>
    <xf numFmtId="172" fontId="10" fillId="2" borderId="1" xfId="0" applyNumberFormat="1" applyFont="1" applyFill="1" applyBorder="1" applyAlignment="1">
      <alignment horizontal="right" vertical="center"/>
    </xf>
    <xf numFmtId="0" fontId="6" fillId="3" borderId="18" xfId="0" applyFont="1" applyFill="1" applyBorder="1" applyAlignment="1">
      <alignment horizontal="left" vertical="center" wrapText="1"/>
    </xf>
    <xf numFmtId="0" fontId="16" fillId="3" borderId="0" xfId="0" applyFont="1" applyFill="1" applyAlignment="1">
      <alignment horizontal="left"/>
    </xf>
    <xf numFmtId="0" fontId="0" fillId="3" borderId="0" xfId="0" applyFill="1" applyBorder="1" applyAlignment="1">
      <alignment vertical="center"/>
    </xf>
    <xf numFmtId="3" fontId="23" fillId="3" borderId="0" xfId="0" applyNumberFormat="1" applyFont="1" applyFill="1" applyBorder="1" applyAlignment="1">
      <alignment horizontal="right"/>
    </xf>
    <xf numFmtId="3" fontId="22" fillId="3" borderId="0" xfId="0" applyNumberFormat="1" applyFont="1" applyFill="1" applyBorder="1" applyAlignment="1">
      <alignment horizontal="right"/>
    </xf>
    <xf numFmtId="0" fontId="24" fillId="3" borderId="0" xfId="0" applyFont="1" applyFill="1" applyBorder="1" applyAlignment="1">
      <alignment vertical="center"/>
    </xf>
    <xf numFmtId="0" fontId="24" fillId="3" borderId="0" xfId="0" applyFont="1" applyFill="1" applyAlignment="1">
      <alignment vertical="center"/>
    </xf>
    <xf numFmtId="3" fontId="6" fillId="3" borderId="0" xfId="0" applyNumberFormat="1" applyFont="1" applyFill="1" applyBorder="1" applyAlignment="1">
      <alignment horizontal="right" vertical="center" wrapText="1"/>
    </xf>
    <xf numFmtId="3" fontId="9" fillId="3" borderId="0" xfId="0" applyNumberFormat="1" applyFont="1" applyFill="1" applyBorder="1" applyAlignment="1">
      <alignment horizontal="right" vertical="center" wrapText="1"/>
    </xf>
    <xf numFmtId="164" fontId="13" fillId="2" borderId="5" xfId="0" applyNumberFormat="1" applyFont="1" applyFill="1" applyBorder="1" applyAlignment="1">
      <alignment horizontal="right" vertical="center" wrapText="1"/>
    </xf>
    <xf numFmtId="164" fontId="13" fillId="3" borderId="1" xfId="0" applyNumberFormat="1" applyFont="1" applyFill="1" applyBorder="1" applyAlignment="1">
      <alignment horizontal="right" vertical="center" wrapText="1"/>
    </xf>
    <xf numFmtId="0" fontId="10" fillId="4"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2" fillId="3" borderId="0" xfId="0" applyFont="1" applyFill="1" applyAlignment="1">
      <alignment vertical="center"/>
    </xf>
    <xf numFmtId="0" fontId="0" fillId="3" borderId="0" xfId="0" applyFill="1" applyAlignment="1">
      <alignment wrapText="1"/>
    </xf>
    <xf numFmtId="0" fontId="0" fillId="3" borderId="0" xfId="0" applyFill="1" applyBorder="1"/>
    <xf numFmtId="0" fontId="15" fillId="3" borderId="0" xfId="0" applyFont="1" applyFill="1" applyAlignment="1">
      <alignment horizontal="left"/>
    </xf>
    <xf numFmtId="0" fontId="15" fillId="3" borderId="0" xfId="0" applyFont="1" applyFill="1" applyAlignment="1"/>
    <xf numFmtId="10" fontId="12" fillId="3" borderId="0" xfId="1" applyNumberFormat="1" applyFont="1" applyFill="1" applyBorder="1" applyAlignment="1">
      <alignment horizontal="right" vertical="center" wrapText="1"/>
    </xf>
    <xf numFmtId="10" fontId="13" fillId="3" borderId="0" xfId="1" applyNumberFormat="1" applyFont="1" applyFill="1" applyBorder="1" applyAlignment="1">
      <alignment horizontal="right" vertical="center" wrapText="1"/>
    </xf>
    <xf numFmtId="166" fontId="12" fillId="3" borderId="0" xfId="2" applyNumberFormat="1" applyFont="1" applyFill="1" applyBorder="1" applyAlignment="1">
      <alignment horizontal="right" vertical="center" wrapText="1"/>
    </xf>
    <xf numFmtId="174" fontId="11" fillId="4" borderId="11" xfId="0" applyNumberFormat="1" applyFont="1" applyFill="1" applyBorder="1" applyAlignment="1">
      <alignment horizontal="right" vertical="center" wrapText="1"/>
    </xf>
    <xf numFmtId="174" fontId="11" fillId="7" borderId="6" xfId="1" applyNumberFormat="1" applyFont="1" applyFill="1" applyBorder="1" applyAlignment="1">
      <alignment horizontal="right" vertical="center" wrapText="1"/>
    </xf>
    <xf numFmtId="174" fontId="21" fillId="3" borderId="9" xfId="1" applyNumberFormat="1" applyFont="1" applyFill="1" applyBorder="1" applyAlignment="1">
      <alignment horizontal="right" vertical="center" wrapText="1"/>
    </xf>
    <xf numFmtId="175" fontId="21" fillId="3" borderId="9" xfId="1" applyNumberFormat="1" applyFont="1" applyFill="1" applyBorder="1" applyAlignment="1">
      <alignment horizontal="right" vertical="center" wrapText="1"/>
    </xf>
    <xf numFmtId="174" fontId="11" fillId="10" borderId="8" xfId="1" applyNumberFormat="1" applyFont="1" applyFill="1" applyBorder="1" applyAlignment="1">
      <alignment horizontal="right" vertical="center" wrapText="1"/>
    </xf>
    <xf numFmtId="174" fontId="21" fillId="3" borderId="8" xfId="1" applyNumberFormat="1" applyFont="1" applyFill="1" applyBorder="1" applyAlignment="1">
      <alignment horizontal="right" vertical="center" wrapText="1"/>
    </xf>
    <xf numFmtId="174" fontId="32" fillId="3" borderId="8" xfId="1" applyNumberFormat="1" applyFont="1" applyFill="1" applyBorder="1" applyAlignment="1">
      <alignment horizontal="right" vertical="center" wrapText="1"/>
    </xf>
    <xf numFmtId="174" fontId="11" fillId="7" borderId="6" xfId="1" applyNumberFormat="1" applyFont="1" applyFill="1" applyBorder="1" applyAlignment="1">
      <alignment vertical="center" wrapText="1"/>
    </xf>
    <xf numFmtId="175" fontId="34" fillId="3" borderId="9" xfId="1" applyNumberFormat="1" applyFont="1" applyFill="1" applyBorder="1" applyAlignment="1">
      <alignment vertical="center" wrapText="1"/>
    </xf>
    <xf numFmtId="174" fontId="21" fillId="3" borderId="9" xfId="1" applyNumberFormat="1" applyFont="1" applyFill="1" applyBorder="1" applyAlignment="1">
      <alignment vertical="center" wrapText="1"/>
    </xf>
    <xf numFmtId="174" fontId="34" fillId="3" borderId="6" xfId="1" applyNumberFormat="1" applyFont="1" applyFill="1" applyBorder="1" applyAlignment="1">
      <alignment vertical="center" wrapText="1"/>
    </xf>
    <xf numFmtId="174" fontId="11" fillId="7" borderId="11" xfId="1" applyNumberFormat="1" applyFont="1" applyFill="1" applyBorder="1" applyAlignment="1">
      <alignment vertical="center" wrapText="1"/>
    </xf>
    <xf numFmtId="174" fontId="21" fillId="3" borderId="6" xfId="1" applyNumberFormat="1" applyFont="1" applyFill="1" applyBorder="1" applyAlignment="1">
      <alignment vertical="center" wrapText="1"/>
    </xf>
    <xf numFmtId="174" fontId="32" fillId="3" borderId="8" xfId="1" applyNumberFormat="1" applyFont="1" applyFill="1" applyBorder="1" applyAlignment="1">
      <alignment vertical="center"/>
    </xf>
    <xf numFmtId="174" fontId="32" fillId="10" borderId="8" xfId="1" applyNumberFormat="1" applyFont="1" applyFill="1" applyBorder="1" applyAlignment="1">
      <alignment vertical="center"/>
    </xf>
    <xf numFmtId="174" fontId="32" fillId="10" borderId="11" xfId="1" applyNumberFormat="1" applyFont="1" applyFill="1" applyBorder="1" applyAlignment="1">
      <alignment horizontal="right" vertical="center"/>
    </xf>
    <xf numFmtId="0" fontId="21" fillId="3" borderId="14" xfId="0" applyFont="1" applyFill="1" applyBorder="1" applyAlignment="1">
      <alignment vertical="center"/>
    </xf>
    <xf numFmtId="175" fontId="21" fillId="3" borderId="8" xfId="2" applyNumberFormat="1" applyFont="1" applyFill="1" applyBorder="1" applyAlignment="1">
      <alignment vertical="center"/>
    </xf>
    <xf numFmtId="175" fontId="21" fillId="3" borderId="9" xfId="2" applyNumberFormat="1" applyFont="1" applyFill="1" applyBorder="1" applyAlignment="1">
      <alignment vertical="center"/>
    </xf>
    <xf numFmtId="176" fontId="21" fillId="3" borderId="9" xfId="1" applyNumberFormat="1" applyFont="1" applyFill="1" applyBorder="1" applyAlignment="1">
      <alignment vertical="center"/>
    </xf>
    <xf numFmtId="175" fontId="32" fillId="7" borderId="6" xfId="1" applyNumberFormat="1" applyFont="1" applyFill="1" applyBorder="1" applyAlignment="1">
      <alignment vertical="center"/>
    </xf>
    <xf numFmtId="175" fontId="32" fillId="9" borderId="6" xfId="1" applyNumberFormat="1" applyFont="1" applyFill="1" applyBorder="1" applyAlignment="1">
      <alignment vertical="center"/>
    </xf>
    <xf numFmtId="175" fontId="21" fillId="3" borderId="6" xfId="0" applyNumberFormat="1" applyFont="1" applyFill="1" applyBorder="1" applyAlignment="1">
      <alignment vertical="center"/>
    </xf>
    <xf numFmtId="175" fontId="21" fillId="3" borderId="8" xfId="1" applyNumberFormat="1" applyFont="1" applyFill="1" applyBorder="1" applyAlignment="1">
      <alignment vertical="center"/>
    </xf>
    <xf numFmtId="175" fontId="21" fillId="3" borderId="11" xfId="1" applyNumberFormat="1" applyFont="1" applyFill="1" applyBorder="1" applyAlignment="1">
      <alignment vertical="center"/>
    </xf>
    <xf numFmtId="175" fontId="32" fillId="3" borderId="11" xfId="1" applyNumberFormat="1" applyFont="1" applyFill="1" applyBorder="1" applyAlignment="1">
      <alignment vertical="center"/>
    </xf>
    <xf numFmtId="175" fontId="21" fillId="3" borderId="11" xfId="1" applyNumberFormat="1" applyFont="1" applyFill="1" applyBorder="1" applyAlignment="1">
      <alignment horizontal="right" vertical="center"/>
    </xf>
    <xf numFmtId="174" fontId="32" fillId="3" borderId="6" xfId="1" applyNumberFormat="1" applyFont="1" applyFill="1" applyBorder="1" applyAlignment="1">
      <alignment vertical="center"/>
    </xf>
    <xf numFmtId="174" fontId="21" fillId="3" borderId="8" xfId="1" applyNumberFormat="1" applyFont="1" applyFill="1" applyBorder="1" applyAlignment="1">
      <alignment vertical="center"/>
    </xf>
    <xf numFmtId="174" fontId="21" fillId="3" borderId="9" xfId="1" applyNumberFormat="1" applyFont="1" applyFill="1" applyBorder="1" applyAlignment="1">
      <alignment vertical="center"/>
    </xf>
    <xf numFmtId="174" fontId="21" fillId="3" borderId="9" xfId="1" applyNumberFormat="1" applyFont="1" applyFill="1" applyBorder="1" applyAlignment="1">
      <alignment horizontal="right" vertical="center"/>
    </xf>
    <xf numFmtId="174" fontId="21" fillId="3" borderId="11" xfId="1" applyNumberFormat="1" applyFont="1" applyFill="1" applyBorder="1" applyAlignment="1">
      <alignment vertical="center"/>
    </xf>
    <xf numFmtId="174" fontId="32" fillId="10" borderId="6" xfId="1" applyNumberFormat="1" applyFont="1" applyFill="1" applyBorder="1" applyAlignment="1">
      <alignment vertical="center"/>
    </xf>
    <xf numFmtId="174" fontId="32" fillId="10" borderId="6" xfId="2" applyNumberFormat="1" applyFont="1" applyFill="1" applyBorder="1" applyAlignment="1">
      <alignment vertical="center"/>
    </xf>
    <xf numFmtId="174" fontId="34" fillId="3" borderId="9" xfId="1" applyNumberFormat="1" applyFont="1" applyFill="1" applyBorder="1" applyAlignment="1">
      <alignment horizontal="right" vertical="center"/>
    </xf>
    <xf numFmtId="174" fontId="21" fillId="3" borderId="11" xfId="1" applyNumberFormat="1" applyFont="1" applyFill="1" applyBorder="1" applyAlignment="1">
      <alignment horizontal="right" vertical="center"/>
    </xf>
    <xf numFmtId="175" fontId="31" fillId="3" borderId="9" xfId="0" applyNumberFormat="1" applyFont="1" applyFill="1" applyBorder="1" applyAlignment="1">
      <alignment horizontal="right" vertical="center" wrapText="1"/>
    </xf>
    <xf numFmtId="168" fontId="6" fillId="3" borderId="3" xfId="0" applyNumberFormat="1" applyFont="1" applyFill="1" applyBorder="1" applyAlignment="1">
      <alignment horizontal="right" wrapText="1" indent="1"/>
    </xf>
    <xf numFmtId="0" fontId="9" fillId="4"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16" fillId="3" borderId="0" xfId="0" applyFont="1" applyFill="1" applyAlignment="1">
      <alignment horizontal="left"/>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6" fillId="3" borderId="0" xfId="0" applyFont="1" applyFill="1" applyAlignment="1">
      <alignment horizontal="left" wrapText="1"/>
    </xf>
    <xf numFmtId="0" fontId="8" fillId="3" borderId="0" xfId="0" applyFont="1" applyFill="1" applyBorder="1" applyAlignment="1">
      <alignment horizontal="left" vertical="top" wrapText="1"/>
    </xf>
    <xf numFmtId="0" fontId="10" fillId="3" borderId="14"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5" fillId="3" borderId="0" xfId="0" applyFont="1" applyFill="1" applyAlignment="1">
      <alignment horizontal="left"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2" fillId="3" borderId="14"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15" fillId="3" borderId="0" xfId="0" applyFont="1" applyFill="1" applyAlignment="1">
      <alignment horizontal="left"/>
    </xf>
    <xf numFmtId="0" fontId="16" fillId="3" borderId="0" xfId="0" applyFont="1" applyFill="1" applyAlignment="1">
      <alignment horizontal="left" vertical="top" wrapText="1"/>
    </xf>
    <xf numFmtId="0" fontId="23" fillId="0" borderId="0" xfId="0" applyFont="1" applyAlignment="1">
      <alignment horizontal="left" vertical="top" wrapText="1"/>
    </xf>
    <xf numFmtId="0" fontId="22" fillId="0" borderId="0" xfId="0" applyFont="1" applyAlignment="1">
      <alignment horizontal="left" vertical="top" wrapText="1"/>
    </xf>
  </cellXfs>
  <cellStyles count="4">
    <cellStyle name="Normalny" xfId="0" builtinId="0"/>
    <cellStyle name="Normalny 2" xfId="3"/>
    <cellStyle name="Procentowy" xfId="1" builtinId="5"/>
    <cellStyle name="Procentowy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2"/>
  <sheetViews>
    <sheetView showGridLines="0" tabSelected="1" zoomScaleNormal="100" workbookViewId="0">
      <pane ySplit="3" topLeftCell="A4" activePane="bottomLeft" state="frozen"/>
      <selection pane="bottomLeft" activeCell="B1" sqref="B1"/>
    </sheetView>
  </sheetViews>
  <sheetFormatPr defaultRowHeight="14.25"/>
  <cols>
    <col min="1" max="1" width="1.625" customWidth="1"/>
    <col min="2" max="2" width="53.75" customWidth="1"/>
    <col min="3" max="4" width="17.25" customWidth="1"/>
    <col min="5" max="5" width="15.625" style="235" customWidth="1"/>
    <col min="6" max="7" width="17.25" style="308" customWidth="1"/>
    <col min="8" max="8" width="15.625" style="235" customWidth="1"/>
  </cols>
  <sheetData>
    <row r="1" spans="2:8" ht="50.25" customHeight="1" thickBot="1">
      <c r="B1" s="23" t="s">
        <v>22</v>
      </c>
      <c r="C1" s="22"/>
      <c r="D1" s="22"/>
      <c r="E1" s="233"/>
      <c r="F1" s="303"/>
      <c r="G1" s="303"/>
      <c r="H1" s="233"/>
    </row>
    <row r="2" spans="2:8" ht="20.25" customHeight="1" thickBot="1">
      <c r="B2" s="31" t="s">
        <v>23</v>
      </c>
      <c r="C2" s="458" t="s">
        <v>27</v>
      </c>
      <c r="D2" s="459"/>
      <c r="E2" s="460"/>
      <c r="F2" s="458" t="s">
        <v>189</v>
      </c>
      <c r="G2" s="459"/>
      <c r="H2" s="460"/>
    </row>
    <row r="3" spans="2:8" ht="20.25" customHeight="1" thickBot="1">
      <c r="B3" s="2" t="s">
        <v>24</v>
      </c>
      <c r="C3" s="26" t="s">
        <v>190</v>
      </c>
      <c r="D3" s="25" t="s">
        <v>191</v>
      </c>
      <c r="E3" s="420" t="s">
        <v>28</v>
      </c>
      <c r="F3" s="26" t="s">
        <v>190</v>
      </c>
      <c r="G3" s="25" t="s">
        <v>191</v>
      </c>
      <c r="H3" s="420" t="s">
        <v>28</v>
      </c>
    </row>
    <row r="4" spans="2:8" ht="30" customHeight="1" thickBot="1">
      <c r="B4" s="28" t="s">
        <v>156</v>
      </c>
      <c r="C4" s="166">
        <f>SUM(C5:C8)</f>
        <v>2469.1999999999998</v>
      </c>
      <c r="D4" s="167">
        <f>SUM(D5:D8)</f>
        <v>1745.9</v>
      </c>
      <c r="E4" s="421">
        <f>IFERROR((C4-D4)/D4,"n/a")</f>
        <v>0.41428489604215574</v>
      </c>
      <c r="F4" s="166">
        <f>SUM(F5:F8)</f>
        <v>4798.2</v>
      </c>
      <c r="G4" s="167">
        <f>SUM(G5:G8)</f>
        <v>2469.2000000000003</v>
      </c>
      <c r="H4" s="421">
        <f>IFERROR((F4-G4)/G4,"n/a")</f>
        <v>0.94322047626761674</v>
      </c>
    </row>
    <row r="5" spans="2:8" ht="20.25" customHeight="1">
      <c r="B5" s="42" t="s">
        <v>25</v>
      </c>
      <c r="C5" s="229">
        <v>1652</v>
      </c>
      <c r="D5" s="230">
        <v>1204.5</v>
      </c>
      <c r="E5" s="422">
        <f t="shared" ref="E5:E29" si="0">IFERROR((C5-D5)/D5,"n/a")</f>
        <v>0.37152345371523454</v>
      </c>
      <c r="F5" s="229">
        <v>3289.2</v>
      </c>
      <c r="G5" s="230">
        <v>1672.3</v>
      </c>
      <c r="H5" s="422">
        <f t="shared" ref="H5:H27" si="1">IFERROR((F5-G5)/G5,"n/a")</f>
        <v>0.96687197273216519</v>
      </c>
    </row>
    <row r="6" spans="2:8" ht="20.25" customHeight="1">
      <c r="B6" s="43" t="s">
        <v>26</v>
      </c>
      <c r="C6" s="229">
        <v>688.7</v>
      </c>
      <c r="D6" s="230">
        <v>479.1</v>
      </c>
      <c r="E6" s="422">
        <f t="shared" si="0"/>
        <v>0.43748695470674182</v>
      </c>
      <c r="F6" s="229">
        <v>1242</v>
      </c>
      <c r="G6" s="230">
        <v>721.3</v>
      </c>
      <c r="H6" s="422">
        <f t="shared" si="1"/>
        <v>0.72189103008456967</v>
      </c>
    </row>
    <row r="7" spans="2:8" ht="20.25" customHeight="1">
      <c r="B7" s="43" t="s">
        <v>29</v>
      </c>
      <c r="C7" s="229">
        <v>106.9</v>
      </c>
      <c r="D7" s="230">
        <v>55.4</v>
      </c>
      <c r="E7" s="423">
        <f t="shared" si="0"/>
        <v>0.92960288808664271</v>
      </c>
      <c r="F7" s="229">
        <v>225.3</v>
      </c>
      <c r="G7" s="230">
        <v>63.3</v>
      </c>
      <c r="H7" s="423">
        <f t="shared" si="1"/>
        <v>2.5592417061611377</v>
      </c>
    </row>
    <row r="8" spans="2:8" ht="20.25" customHeight="1" thickBot="1">
      <c r="B8" s="45" t="s">
        <v>30</v>
      </c>
      <c r="C8" s="229">
        <v>21.6</v>
      </c>
      <c r="D8" s="230">
        <v>6.9</v>
      </c>
      <c r="E8" s="422">
        <f t="shared" si="0"/>
        <v>2.1304347826086958</v>
      </c>
      <c r="F8" s="229">
        <v>41.7</v>
      </c>
      <c r="G8" s="230">
        <v>12.3</v>
      </c>
      <c r="H8" s="422">
        <f t="shared" si="1"/>
        <v>2.3902439024390243</v>
      </c>
    </row>
    <row r="9" spans="2:8" ht="30" customHeight="1" thickBot="1">
      <c r="B9" s="28" t="s">
        <v>31</v>
      </c>
      <c r="C9" s="288">
        <f>SUM(C10:C17)</f>
        <v>-1899.4999999999998</v>
      </c>
      <c r="D9" s="294">
        <f>SUM(D10:D17)</f>
        <v>-1351.8</v>
      </c>
      <c r="E9" s="424">
        <f t="shared" si="0"/>
        <v>0.40516348572273991</v>
      </c>
      <c r="F9" s="288">
        <f>SUM(F10:F17)</f>
        <v>-3808.5</v>
      </c>
      <c r="G9" s="294">
        <f>SUM(G10:G17)</f>
        <v>-1859.2</v>
      </c>
      <c r="H9" s="424">
        <f t="shared" si="1"/>
        <v>1.0484617039586919</v>
      </c>
    </row>
    <row r="10" spans="2:8" ht="20.25" customHeight="1">
      <c r="B10" s="42" t="s">
        <v>32</v>
      </c>
      <c r="C10" s="229">
        <v>-274</v>
      </c>
      <c r="D10" s="230">
        <v>-260.89999999999998</v>
      </c>
      <c r="E10" s="425">
        <f t="shared" si="0"/>
        <v>5.0210808738980546E-2</v>
      </c>
      <c r="F10" s="229">
        <v>-509.5</v>
      </c>
      <c r="G10" s="230">
        <v>-471.5</v>
      </c>
      <c r="H10" s="425">
        <f t="shared" si="1"/>
        <v>8.0593849416755042E-2</v>
      </c>
    </row>
    <row r="11" spans="2:8" s="39" customFormat="1" ht="30" customHeight="1">
      <c r="B11" s="399" t="s">
        <v>33</v>
      </c>
      <c r="C11" s="229">
        <v>-193.2</v>
      </c>
      <c r="D11" s="230">
        <v>-132.19999999999999</v>
      </c>
      <c r="E11" s="422">
        <f t="shared" si="0"/>
        <v>0.4614220877458397</v>
      </c>
      <c r="F11" s="229">
        <v>-382.4</v>
      </c>
      <c r="G11" s="230">
        <v>-207.6</v>
      </c>
      <c r="H11" s="422">
        <f t="shared" si="1"/>
        <v>0.8420038535645471</v>
      </c>
    </row>
    <row r="12" spans="2:8" ht="20.25" customHeight="1">
      <c r="B12" s="312" t="s">
        <v>166</v>
      </c>
      <c r="C12" s="229">
        <v>-393.5</v>
      </c>
      <c r="D12" s="230">
        <v>-311.3</v>
      </c>
      <c r="E12" s="422">
        <f t="shared" si="0"/>
        <v>0.26405396723417918</v>
      </c>
      <c r="F12" s="229">
        <v>-861.4</v>
      </c>
      <c r="G12" s="230">
        <v>-373.8</v>
      </c>
      <c r="H12" s="422">
        <f t="shared" si="1"/>
        <v>1.3044408774745853</v>
      </c>
    </row>
    <row r="13" spans="2:8" ht="30" customHeight="1">
      <c r="B13" s="220" t="s">
        <v>157</v>
      </c>
      <c r="C13" s="229">
        <v>-522.4</v>
      </c>
      <c r="D13" s="230">
        <v>-288</v>
      </c>
      <c r="E13" s="422">
        <f t="shared" si="0"/>
        <v>0.81388888888888877</v>
      </c>
      <c r="F13" s="229">
        <v>-1004.7</v>
      </c>
      <c r="G13" s="230">
        <v>-359.3</v>
      </c>
      <c r="H13" s="422">
        <f t="shared" si="1"/>
        <v>1.7962705260228224</v>
      </c>
    </row>
    <row r="14" spans="2:8" ht="20.25" customHeight="1">
      <c r="B14" s="43" t="s">
        <v>34</v>
      </c>
      <c r="C14" s="229">
        <v>-140.80000000000001</v>
      </c>
      <c r="D14" s="230">
        <v>-108.2</v>
      </c>
      <c r="E14" s="422">
        <f t="shared" si="0"/>
        <v>0.30129390018484298</v>
      </c>
      <c r="F14" s="229">
        <v>-269.89999999999998</v>
      </c>
      <c r="G14" s="230">
        <v>-152.80000000000001</v>
      </c>
      <c r="H14" s="422">
        <f t="shared" si="1"/>
        <v>0.76636125654450238</v>
      </c>
    </row>
    <row r="15" spans="2:8" ht="20.25" customHeight="1">
      <c r="B15" s="43" t="s">
        <v>35</v>
      </c>
      <c r="C15" s="229">
        <v>-291.7</v>
      </c>
      <c r="D15" s="230">
        <v>-189.7</v>
      </c>
      <c r="E15" s="423">
        <f t="shared" si="0"/>
        <v>0.53769109119662628</v>
      </c>
      <c r="F15" s="229">
        <v>-624.29999999999995</v>
      </c>
      <c r="G15" s="230">
        <v>-200</v>
      </c>
      <c r="H15" s="423">
        <f t="shared" si="1"/>
        <v>2.1214999999999997</v>
      </c>
    </row>
    <row r="16" spans="2:8" ht="30" customHeight="1">
      <c r="B16" s="43" t="s">
        <v>36</v>
      </c>
      <c r="C16" s="229">
        <v>-27.8</v>
      </c>
      <c r="D16" s="230">
        <v>-18.100000000000001</v>
      </c>
      <c r="E16" s="422">
        <f t="shared" si="0"/>
        <v>0.53591160220994472</v>
      </c>
      <c r="F16" s="229">
        <v>-46.5</v>
      </c>
      <c r="G16" s="230">
        <v>-24.8</v>
      </c>
      <c r="H16" s="422">
        <f t="shared" si="1"/>
        <v>0.875</v>
      </c>
    </row>
    <row r="17" spans="2:8" ht="15.75" thickBot="1">
      <c r="B17" s="45" t="s">
        <v>37</v>
      </c>
      <c r="C17" s="229">
        <v>-56.1</v>
      </c>
      <c r="D17" s="230">
        <v>-43.4</v>
      </c>
      <c r="E17" s="422">
        <f t="shared" si="0"/>
        <v>0.29262672811059914</v>
      </c>
      <c r="F17" s="229">
        <v>-109.8</v>
      </c>
      <c r="G17" s="230">
        <v>-69.400000000000006</v>
      </c>
      <c r="H17" s="422">
        <f t="shared" si="1"/>
        <v>0.58213256484149833</v>
      </c>
    </row>
    <row r="18" spans="2:8" ht="30" customHeight="1" thickBot="1">
      <c r="B18" s="24" t="s">
        <v>38</v>
      </c>
      <c r="C18" s="361">
        <v>13.8</v>
      </c>
      <c r="D18" s="231">
        <v>3.5</v>
      </c>
      <c r="E18" s="426">
        <f t="shared" si="0"/>
        <v>2.9428571428571431</v>
      </c>
      <c r="F18" s="361">
        <v>22.5</v>
      </c>
      <c r="G18" s="231">
        <v>7.1</v>
      </c>
      <c r="H18" s="426">
        <f t="shared" si="1"/>
        <v>2.1690140845070425</v>
      </c>
    </row>
    <row r="19" spans="2:8" ht="30" customHeight="1" thickBot="1">
      <c r="B19" s="54" t="s">
        <v>39</v>
      </c>
      <c r="C19" s="166">
        <f>C4+C9+C18</f>
        <v>583.5</v>
      </c>
      <c r="D19" s="167">
        <f>D4+D9+D18</f>
        <v>397.60000000000014</v>
      </c>
      <c r="E19" s="427">
        <f t="shared" si="0"/>
        <v>0.46755533199195121</v>
      </c>
      <c r="F19" s="166">
        <f>F4+F9+F18</f>
        <v>1012.1999999999998</v>
      </c>
      <c r="G19" s="167">
        <f>G4+G9+G18</f>
        <v>617.10000000000025</v>
      </c>
      <c r="H19" s="427">
        <f t="shared" si="1"/>
        <v>0.64025279533300827</v>
      </c>
    </row>
    <row r="20" spans="2:8" ht="20.25" customHeight="1">
      <c r="B20" s="289" t="s">
        <v>40</v>
      </c>
      <c r="C20" s="229">
        <v>-11.9</v>
      </c>
      <c r="D20" s="230">
        <v>23.9</v>
      </c>
      <c r="E20" s="428">
        <f t="shared" si="0"/>
        <v>-1.497907949790795</v>
      </c>
      <c r="F20" s="229">
        <v>17</v>
      </c>
      <c r="G20" s="230">
        <v>25.1</v>
      </c>
      <c r="H20" s="428">
        <f t="shared" si="1"/>
        <v>-0.32270916334661359</v>
      </c>
    </row>
    <row r="21" spans="2:8" ht="20.25" customHeight="1">
      <c r="B21" s="214" t="s">
        <v>41</v>
      </c>
      <c r="C21" s="229">
        <v>-222.1</v>
      </c>
      <c r="D21" s="230">
        <v>-273.39999999999998</v>
      </c>
      <c r="E21" s="428">
        <f t="shared" si="0"/>
        <v>-0.18763716166788583</v>
      </c>
      <c r="F21" s="229">
        <v>-483.4</v>
      </c>
      <c r="G21" s="230">
        <v>-382.1</v>
      </c>
      <c r="H21" s="428">
        <f t="shared" si="1"/>
        <v>0.26511384454331316</v>
      </c>
    </row>
    <row r="22" spans="2:8" ht="30" customHeight="1" thickBot="1">
      <c r="B22" s="45" t="s">
        <v>161</v>
      </c>
      <c r="C22" s="229">
        <v>0.9</v>
      </c>
      <c r="D22" s="230">
        <v>0.7</v>
      </c>
      <c r="E22" s="429">
        <f t="shared" si="0"/>
        <v>0.28571428571428581</v>
      </c>
      <c r="F22" s="229">
        <v>1.4</v>
      </c>
      <c r="G22" s="230">
        <v>1.3</v>
      </c>
      <c r="H22" s="429">
        <f t="shared" si="1"/>
        <v>7.6923076923076816E-2</v>
      </c>
    </row>
    <row r="23" spans="2:8" ht="30" customHeight="1" thickBot="1">
      <c r="B23" s="56" t="s">
        <v>42</v>
      </c>
      <c r="C23" s="166">
        <f>SUM(C19:C22)</f>
        <v>350.4</v>
      </c>
      <c r="D23" s="167">
        <f>SUM(D19:D22)</f>
        <v>148.80000000000013</v>
      </c>
      <c r="E23" s="427">
        <f t="shared" si="0"/>
        <v>1.3548387096774173</v>
      </c>
      <c r="F23" s="166">
        <f>SUM(F19:F22)</f>
        <v>547.19999999999982</v>
      </c>
      <c r="G23" s="167">
        <f>SUM(G19:G22)</f>
        <v>261.40000000000026</v>
      </c>
      <c r="H23" s="427">
        <f t="shared" si="1"/>
        <v>1.0933435348125451</v>
      </c>
    </row>
    <row r="24" spans="2:8" ht="20.25" customHeight="1" thickBot="1">
      <c r="B24" s="57" t="s">
        <v>43</v>
      </c>
      <c r="C24" s="229">
        <v>-45.9</v>
      </c>
      <c r="D24" s="230">
        <v>-16.7</v>
      </c>
      <c r="E24" s="430">
        <f t="shared" si="0"/>
        <v>1.7485029940119761</v>
      </c>
      <c r="F24" s="229">
        <v>-71.900000000000006</v>
      </c>
      <c r="G24" s="230">
        <v>-31.1</v>
      </c>
      <c r="H24" s="430">
        <f t="shared" si="1"/>
        <v>1.3118971061093248</v>
      </c>
    </row>
    <row r="25" spans="2:8" ht="30" customHeight="1" thickBot="1">
      <c r="B25" s="55" t="s">
        <v>44</v>
      </c>
      <c r="C25" s="166">
        <f>SUM(C23:C24)</f>
        <v>304.5</v>
      </c>
      <c r="D25" s="167">
        <f>SUM(D23:D24)</f>
        <v>132.10000000000014</v>
      </c>
      <c r="E25" s="431">
        <f t="shared" si="0"/>
        <v>1.3050719152157433</v>
      </c>
      <c r="F25" s="166">
        <f>SUM(F23:F24)</f>
        <v>475.29999999999984</v>
      </c>
      <c r="G25" s="167">
        <f>SUM(G23:G24)</f>
        <v>230.30000000000027</v>
      </c>
      <c r="H25" s="431">
        <f t="shared" si="1"/>
        <v>1.0638297872340394</v>
      </c>
    </row>
    <row r="26" spans="2:8" ht="30" customHeight="1" thickBot="1">
      <c r="B26" s="216" t="s">
        <v>45</v>
      </c>
      <c r="C26" s="168">
        <f>C25</f>
        <v>304.5</v>
      </c>
      <c r="D26" s="169">
        <f>D25</f>
        <v>132.10000000000014</v>
      </c>
      <c r="E26" s="429">
        <f t="shared" si="0"/>
        <v>1.3050719152157433</v>
      </c>
      <c r="F26" s="168">
        <f>F25</f>
        <v>475.29999999999984</v>
      </c>
      <c r="G26" s="169">
        <f>G25</f>
        <v>230.30000000000027</v>
      </c>
      <c r="H26" s="429">
        <f t="shared" si="1"/>
        <v>1.0638297872340394</v>
      </c>
    </row>
    <row r="27" spans="2:8" ht="30" customHeight="1" thickBot="1">
      <c r="B27" s="215" t="s">
        <v>46</v>
      </c>
      <c r="C27" s="232">
        <f>ROUND(C26/639.546016,2)</f>
        <v>0.48</v>
      </c>
      <c r="D27" s="29">
        <f>ROUND(D26/524.348714,2)</f>
        <v>0.25</v>
      </c>
      <c r="E27" s="432">
        <f t="shared" si="0"/>
        <v>0.91999999999999993</v>
      </c>
      <c r="F27" s="232">
        <f>ROUND(F26/639.546016,2)</f>
        <v>0.74</v>
      </c>
      <c r="G27" s="29">
        <f>ROUND(G26/436.836951,2)</f>
        <v>0.53</v>
      </c>
      <c r="H27" s="432">
        <f t="shared" si="1"/>
        <v>0.39622641509433953</v>
      </c>
    </row>
    <row r="28" spans="2:8" ht="30" customHeight="1" thickBot="1">
      <c r="B28" s="32"/>
      <c r="C28" s="170"/>
      <c r="D28" s="164"/>
      <c r="E28" s="433"/>
      <c r="F28" s="170"/>
      <c r="G28" s="164"/>
      <c r="H28" s="433"/>
    </row>
    <row r="29" spans="2:8" ht="30" customHeight="1">
      <c r="B29" s="35" t="s">
        <v>0</v>
      </c>
      <c r="C29" s="171">
        <f>C19-C12</f>
        <v>977</v>
      </c>
      <c r="D29" s="287">
        <f>D19-D12</f>
        <v>708.90000000000009</v>
      </c>
      <c r="E29" s="434">
        <f t="shared" si="0"/>
        <v>0.37819156439554219</v>
      </c>
      <c r="F29" s="171">
        <f>F19-F12</f>
        <v>1873.6</v>
      </c>
      <c r="G29" s="287">
        <f>G19-G12</f>
        <v>990.90000000000032</v>
      </c>
      <c r="H29" s="434">
        <f t="shared" ref="H29" si="2">IFERROR((F29-G29)/G29,"n/a")</f>
        <v>0.89080633767282202</v>
      </c>
    </row>
    <row r="30" spans="2:8" ht="30" customHeight="1" thickBot="1">
      <c r="B30" s="36" t="s">
        <v>155</v>
      </c>
      <c r="C30" s="38">
        <f>C29/C4</f>
        <v>0.39567471245747615</v>
      </c>
      <c r="D30" s="37">
        <f>D29/D4</f>
        <v>0.40603700097370987</v>
      </c>
      <c r="E30" s="435" t="s">
        <v>195</v>
      </c>
      <c r="F30" s="38">
        <f>F29/F4</f>
        <v>0.39047976324455003</v>
      </c>
      <c r="G30" s="37">
        <f>G29/G4</f>
        <v>0.40130406609428165</v>
      </c>
      <c r="H30" s="435" t="s">
        <v>196</v>
      </c>
    </row>
    <row r="31" spans="2:8" ht="15">
      <c r="B31" s="53"/>
      <c r="C31" s="53"/>
      <c r="D31" s="53"/>
      <c r="E31" s="234"/>
      <c r="F31" s="53"/>
      <c r="G31" s="53"/>
      <c r="H31" s="234"/>
    </row>
    <row r="32" spans="2:8">
      <c r="B32" s="22"/>
      <c r="C32" s="22"/>
      <c r="D32" s="22"/>
      <c r="E32" s="233"/>
      <c r="F32" s="303"/>
      <c r="G32" s="303"/>
      <c r="H32" s="233"/>
    </row>
  </sheetData>
  <mergeCells count="2">
    <mergeCell ref="C2:E2"/>
    <mergeCell ref="F2:H2"/>
  </mergeCells>
  <pageMargins left="0.7" right="0.7" top="0.75" bottom="0.75" header="0.3" footer="0.3"/>
  <pageSetup paperSize="9" scale="49" orientation="portrait" horizontalDpi="4294967294" r:id="rId1"/>
  <ignoredErrors>
    <ignoredError sqref="E25:E26 E29 E23 E19 E9 E4" formula="1"/>
    <ignoredError sqref="C9:D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P198"/>
  <sheetViews>
    <sheetView showGridLines="0" zoomScaleNormal="100" zoomScaleSheetLayoutView="100" workbookViewId="0">
      <pane xSplit="2" ySplit="4" topLeftCell="I5" activePane="bottomRight" state="frozen"/>
      <selection pane="topRight" activeCell="C1" sqref="C1"/>
      <selection pane="bottomLeft" activeCell="A5" sqref="A5"/>
      <selection pane="bottomRight" activeCell="C5" sqref="C5"/>
    </sheetView>
  </sheetViews>
  <sheetFormatPr defaultRowHeight="14.25"/>
  <cols>
    <col min="1" max="1" width="1.625" customWidth="1"/>
    <col min="2" max="2" width="31.125" customWidth="1"/>
    <col min="3" max="3" width="16.125" customWidth="1"/>
    <col min="4" max="4" width="1.875" customWidth="1"/>
    <col min="5" max="5" width="16.125" customWidth="1"/>
    <col min="6" max="6" width="1.625" customWidth="1"/>
    <col min="7" max="7" width="9.625" customWidth="1"/>
    <col min="8" max="8" width="16.125" customWidth="1"/>
    <col min="9" max="9" width="1.875" customWidth="1"/>
    <col min="10" max="10" width="16.125" customWidth="1"/>
    <col min="11" max="11" width="1.875" customWidth="1"/>
    <col min="12" max="12" width="10" customWidth="1"/>
    <col min="13" max="13" width="16.125" customWidth="1"/>
    <col min="14" max="14" width="1.875" customWidth="1"/>
    <col min="15" max="15" width="16.125" customWidth="1"/>
    <col min="16" max="16" width="1.875" customWidth="1"/>
    <col min="17" max="17" width="9.625" customWidth="1"/>
    <col min="18" max="19" width="16.125" customWidth="1"/>
    <col min="20" max="20" width="9.625" customWidth="1"/>
    <col min="21" max="276" width="9" style="303"/>
  </cols>
  <sheetData>
    <row r="1" spans="2:276" ht="50.25" customHeight="1" thickBot="1">
      <c r="B1" s="23" t="s">
        <v>22</v>
      </c>
      <c r="C1" s="22"/>
      <c r="D1" s="22"/>
      <c r="E1" s="22"/>
      <c r="F1" s="22"/>
      <c r="G1" s="22"/>
      <c r="H1" s="22"/>
      <c r="I1" s="22"/>
      <c r="J1" s="22"/>
      <c r="K1" s="22"/>
      <c r="L1" s="22"/>
      <c r="M1" s="22"/>
      <c r="N1" s="22"/>
      <c r="O1" s="22"/>
      <c r="P1" s="22"/>
      <c r="Q1" s="22"/>
      <c r="R1" s="22"/>
      <c r="S1" s="22"/>
      <c r="T1" s="22"/>
    </row>
    <row r="2" spans="2:276" s="39" customFormat="1" ht="30" customHeight="1" thickBot="1">
      <c r="B2" s="40"/>
      <c r="C2" s="462" t="s">
        <v>47</v>
      </c>
      <c r="D2" s="463"/>
      <c r="E2" s="463"/>
      <c r="F2" s="463"/>
      <c r="G2" s="464"/>
      <c r="H2" s="462" t="s">
        <v>49</v>
      </c>
      <c r="I2" s="463"/>
      <c r="J2" s="463"/>
      <c r="K2" s="463"/>
      <c r="L2" s="464"/>
      <c r="M2" s="462" t="s">
        <v>50</v>
      </c>
      <c r="N2" s="463"/>
      <c r="O2" s="463"/>
      <c r="P2" s="463"/>
      <c r="Q2" s="464"/>
      <c r="R2" s="462" t="s">
        <v>51</v>
      </c>
      <c r="S2" s="463"/>
      <c r="T2" s="464"/>
      <c r="U2" s="53"/>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c r="HP2" s="47"/>
      <c r="HQ2" s="47"/>
      <c r="HR2" s="47"/>
      <c r="HS2" s="47"/>
      <c r="HT2" s="47"/>
      <c r="HU2" s="47"/>
      <c r="HV2" s="47"/>
      <c r="HW2" s="47"/>
      <c r="HX2" s="47"/>
      <c r="HY2" s="47"/>
      <c r="HZ2" s="47"/>
      <c r="IA2" s="47"/>
      <c r="IB2" s="47"/>
      <c r="IC2" s="47"/>
      <c r="ID2" s="47"/>
      <c r="IE2" s="47"/>
      <c r="IF2" s="47"/>
      <c r="IG2" s="47"/>
      <c r="IH2" s="47"/>
      <c r="II2" s="47"/>
      <c r="IJ2" s="47"/>
      <c r="IK2" s="47"/>
      <c r="IL2" s="47"/>
      <c r="IM2" s="47"/>
      <c r="IN2" s="47"/>
      <c r="IO2" s="47"/>
      <c r="IP2" s="47"/>
      <c r="IQ2" s="47"/>
      <c r="IR2" s="47"/>
      <c r="IS2" s="47"/>
      <c r="IT2" s="47"/>
      <c r="IU2" s="47"/>
      <c r="IV2" s="47"/>
      <c r="IW2" s="47"/>
      <c r="IX2" s="47"/>
      <c r="IY2" s="47"/>
      <c r="IZ2" s="47"/>
      <c r="JA2" s="47"/>
      <c r="JB2" s="47"/>
      <c r="JC2" s="47"/>
      <c r="JD2" s="47"/>
      <c r="JE2" s="47"/>
      <c r="JF2" s="47"/>
      <c r="JG2" s="47"/>
      <c r="JH2" s="47"/>
      <c r="JI2" s="47"/>
      <c r="JJ2" s="47"/>
      <c r="JK2" s="47"/>
      <c r="JL2" s="47"/>
      <c r="JM2" s="47"/>
      <c r="JN2" s="47"/>
      <c r="JO2" s="47"/>
      <c r="JP2" s="47"/>
    </row>
    <row r="3" spans="2:276" s="39" customFormat="1" ht="20.25" customHeight="1" thickBot="1">
      <c r="B3" s="41"/>
      <c r="C3" s="458" t="s">
        <v>189</v>
      </c>
      <c r="D3" s="459"/>
      <c r="E3" s="459"/>
      <c r="F3" s="459"/>
      <c r="G3" s="460"/>
      <c r="H3" s="458" t="s">
        <v>189</v>
      </c>
      <c r="I3" s="459"/>
      <c r="J3" s="459"/>
      <c r="K3" s="459"/>
      <c r="L3" s="460"/>
      <c r="M3" s="458" t="s">
        <v>189</v>
      </c>
      <c r="N3" s="459"/>
      <c r="O3" s="459"/>
      <c r="P3" s="459"/>
      <c r="Q3" s="460"/>
      <c r="R3" s="458" t="s">
        <v>189</v>
      </c>
      <c r="S3" s="459"/>
      <c r="T3" s="460"/>
      <c r="U3" s="53"/>
      <c r="V3" s="401"/>
      <c r="W3" s="401"/>
      <c r="X3" s="401"/>
      <c r="Y3" s="401"/>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c r="HP3" s="47"/>
      <c r="HQ3" s="47"/>
      <c r="HR3" s="47"/>
      <c r="HS3" s="47"/>
      <c r="HT3" s="47"/>
      <c r="HU3" s="47"/>
      <c r="HV3" s="47"/>
      <c r="HW3" s="47"/>
      <c r="HX3" s="47"/>
      <c r="HY3" s="47"/>
      <c r="HZ3" s="47"/>
      <c r="IA3" s="47"/>
      <c r="IB3" s="47"/>
      <c r="IC3" s="47"/>
      <c r="ID3" s="47"/>
      <c r="IE3" s="47"/>
      <c r="IF3" s="47"/>
      <c r="IG3" s="47"/>
      <c r="IH3" s="47"/>
      <c r="II3" s="47"/>
      <c r="IJ3" s="47"/>
      <c r="IK3" s="47"/>
      <c r="IL3" s="47"/>
      <c r="IM3" s="47"/>
      <c r="IN3" s="47"/>
      <c r="IO3" s="47"/>
      <c r="IP3" s="47"/>
      <c r="IQ3" s="47"/>
      <c r="IR3" s="47"/>
      <c r="IS3" s="47"/>
      <c r="IT3" s="47"/>
      <c r="IU3" s="47"/>
      <c r="IV3" s="47"/>
      <c r="IW3" s="47"/>
      <c r="IX3" s="47"/>
      <c r="IY3" s="47"/>
      <c r="IZ3" s="47"/>
      <c r="JA3" s="47"/>
      <c r="JB3" s="47"/>
      <c r="JC3" s="47"/>
      <c r="JD3" s="47"/>
      <c r="JE3" s="47"/>
      <c r="JF3" s="47"/>
      <c r="JG3" s="47"/>
      <c r="JH3" s="47"/>
      <c r="JI3" s="47"/>
      <c r="JJ3" s="47"/>
      <c r="JK3" s="47"/>
      <c r="JL3" s="47"/>
      <c r="JM3" s="47"/>
      <c r="JN3" s="47"/>
      <c r="JO3" s="47"/>
      <c r="JP3" s="47"/>
    </row>
    <row r="4" spans="2:276" s="48" customFormat="1" ht="20.25" customHeight="1" thickBot="1">
      <c r="B4" s="2" t="s">
        <v>24</v>
      </c>
      <c r="C4" s="26" t="s">
        <v>190</v>
      </c>
      <c r="D4" s="60"/>
      <c r="E4" s="25" t="s">
        <v>191</v>
      </c>
      <c r="F4" s="49"/>
      <c r="G4" s="50" t="s">
        <v>48</v>
      </c>
      <c r="H4" s="26" t="s">
        <v>190</v>
      </c>
      <c r="I4" s="60"/>
      <c r="J4" s="25" t="s">
        <v>191</v>
      </c>
      <c r="K4" s="49"/>
      <c r="L4" s="50" t="s">
        <v>48</v>
      </c>
      <c r="M4" s="26" t="s">
        <v>190</v>
      </c>
      <c r="N4" s="60"/>
      <c r="O4" s="25" t="s">
        <v>191</v>
      </c>
      <c r="P4" s="49"/>
      <c r="Q4" s="50" t="s">
        <v>48</v>
      </c>
      <c r="R4" s="26" t="s">
        <v>190</v>
      </c>
      <c r="S4" s="25" t="s">
        <v>191</v>
      </c>
      <c r="T4" s="50" t="s">
        <v>48</v>
      </c>
      <c r="U4" s="404"/>
      <c r="V4" s="404"/>
      <c r="W4" s="404"/>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5"/>
      <c r="AW4" s="405"/>
      <c r="AX4" s="405"/>
      <c r="AY4" s="405"/>
      <c r="AZ4" s="405"/>
      <c r="BA4" s="405"/>
      <c r="BB4" s="405"/>
      <c r="BC4" s="405"/>
      <c r="BD4" s="405"/>
      <c r="BE4" s="405"/>
      <c r="BF4" s="405"/>
      <c r="BG4" s="405"/>
      <c r="BH4" s="405"/>
      <c r="BI4" s="405"/>
      <c r="BJ4" s="405"/>
      <c r="BK4" s="405"/>
      <c r="BL4" s="405"/>
      <c r="BM4" s="405"/>
      <c r="BN4" s="405"/>
      <c r="BO4" s="405"/>
      <c r="BP4" s="405"/>
      <c r="BQ4" s="405"/>
      <c r="BR4" s="405"/>
      <c r="BS4" s="405"/>
      <c r="BT4" s="405"/>
      <c r="BU4" s="405"/>
      <c r="BV4" s="405"/>
      <c r="BW4" s="405"/>
      <c r="BX4" s="405"/>
      <c r="BY4" s="405"/>
      <c r="BZ4" s="405"/>
      <c r="CA4" s="405"/>
      <c r="CB4" s="405"/>
      <c r="CC4" s="405"/>
      <c r="CD4" s="405"/>
      <c r="CE4" s="405"/>
      <c r="CF4" s="405"/>
      <c r="CG4" s="405"/>
      <c r="CH4" s="405"/>
      <c r="CI4" s="405"/>
      <c r="CJ4" s="405"/>
      <c r="CK4" s="405"/>
      <c r="CL4" s="405"/>
      <c r="CM4" s="405"/>
      <c r="CN4" s="405"/>
      <c r="CO4" s="405"/>
      <c r="CP4" s="405"/>
      <c r="CQ4" s="405"/>
      <c r="CR4" s="405"/>
      <c r="CS4" s="405"/>
      <c r="CT4" s="405"/>
      <c r="CU4" s="405"/>
      <c r="CV4" s="405"/>
      <c r="CW4" s="405"/>
      <c r="CX4" s="405"/>
      <c r="CY4" s="405"/>
      <c r="CZ4" s="405"/>
      <c r="DA4" s="405"/>
      <c r="DB4" s="405"/>
      <c r="DC4" s="405"/>
      <c r="DD4" s="405"/>
      <c r="DE4" s="405"/>
      <c r="DF4" s="405"/>
      <c r="DG4" s="405"/>
      <c r="DH4" s="405"/>
      <c r="DI4" s="405"/>
      <c r="DJ4" s="405"/>
      <c r="DK4" s="405"/>
      <c r="DL4" s="405"/>
      <c r="DM4" s="405"/>
      <c r="DN4" s="405"/>
      <c r="DO4" s="405"/>
      <c r="DP4" s="405"/>
      <c r="DQ4" s="405"/>
      <c r="DR4" s="405"/>
      <c r="DS4" s="405"/>
      <c r="DT4" s="405"/>
      <c r="DU4" s="405"/>
      <c r="DV4" s="405"/>
      <c r="DW4" s="405"/>
      <c r="DX4" s="405"/>
      <c r="DY4" s="405"/>
      <c r="DZ4" s="405"/>
      <c r="EA4" s="405"/>
      <c r="EB4" s="405"/>
      <c r="EC4" s="405"/>
      <c r="ED4" s="405"/>
      <c r="EE4" s="405"/>
      <c r="EF4" s="405"/>
      <c r="EG4" s="405"/>
      <c r="EH4" s="405"/>
      <c r="EI4" s="405"/>
      <c r="EJ4" s="405"/>
      <c r="EK4" s="405"/>
      <c r="EL4" s="405"/>
      <c r="EM4" s="405"/>
      <c r="EN4" s="405"/>
      <c r="EO4" s="405"/>
      <c r="EP4" s="405"/>
      <c r="EQ4" s="405"/>
      <c r="ER4" s="405"/>
      <c r="ES4" s="405"/>
      <c r="ET4" s="405"/>
      <c r="EU4" s="405"/>
      <c r="EV4" s="405"/>
      <c r="EW4" s="405"/>
      <c r="EX4" s="405"/>
      <c r="EY4" s="405"/>
      <c r="EZ4" s="405"/>
      <c r="FA4" s="405"/>
      <c r="FB4" s="405"/>
      <c r="FC4" s="405"/>
      <c r="FD4" s="405"/>
      <c r="FE4" s="405"/>
      <c r="FF4" s="405"/>
      <c r="FG4" s="405"/>
      <c r="FH4" s="405"/>
      <c r="FI4" s="405"/>
      <c r="FJ4" s="405"/>
      <c r="FK4" s="405"/>
      <c r="FL4" s="405"/>
      <c r="FM4" s="405"/>
      <c r="FN4" s="405"/>
      <c r="FO4" s="405"/>
      <c r="FP4" s="405"/>
      <c r="FQ4" s="405"/>
      <c r="FR4" s="405"/>
      <c r="FS4" s="405"/>
      <c r="FT4" s="405"/>
      <c r="FU4" s="405"/>
      <c r="FV4" s="405"/>
      <c r="FW4" s="405"/>
      <c r="FX4" s="405"/>
      <c r="FY4" s="405"/>
      <c r="FZ4" s="405"/>
      <c r="GA4" s="405"/>
      <c r="GB4" s="405"/>
      <c r="GC4" s="405"/>
      <c r="GD4" s="405"/>
      <c r="GE4" s="405"/>
      <c r="GF4" s="405"/>
      <c r="GG4" s="405"/>
      <c r="GH4" s="405"/>
      <c r="GI4" s="405"/>
      <c r="GJ4" s="405"/>
      <c r="GK4" s="405"/>
      <c r="GL4" s="405"/>
      <c r="GM4" s="405"/>
      <c r="GN4" s="405"/>
      <c r="GO4" s="405"/>
      <c r="GP4" s="405"/>
      <c r="GQ4" s="405"/>
      <c r="GR4" s="405"/>
      <c r="GS4" s="405"/>
      <c r="GT4" s="405"/>
      <c r="GU4" s="405"/>
      <c r="GV4" s="405"/>
      <c r="GW4" s="405"/>
      <c r="GX4" s="405"/>
      <c r="GY4" s="405"/>
      <c r="GZ4" s="405"/>
      <c r="HA4" s="405"/>
      <c r="HB4" s="405"/>
      <c r="HC4" s="405"/>
      <c r="HD4" s="405"/>
      <c r="HE4" s="405"/>
      <c r="HF4" s="405"/>
      <c r="HG4" s="405"/>
      <c r="HH4" s="405"/>
      <c r="HI4" s="405"/>
      <c r="HJ4" s="405"/>
      <c r="HK4" s="405"/>
      <c r="HL4" s="405"/>
      <c r="HM4" s="405"/>
      <c r="HN4" s="405"/>
      <c r="HO4" s="405"/>
      <c r="HP4" s="405"/>
      <c r="HQ4" s="405"/>
      <c r="HR4" s="405"/>
      <c r="HS4" s="405"/>
      <c r="HT4" s="405"/>
      <c r="HU4" s="405"/>
      <c r="HV4" s="405"/>
      <c r="HW4" s="405"/>
      <c r="HX4" s="405"/>
      <c r="HY4" s="405"/>
      <c r="HZ4" s="405"/>
      <c r="IA4" s="405"/>
      <c r="IB4" s="405"/>
      <c r="IC4" s="405"/>
      <c r="ID4" s="405"/>
      <c r="IE4" s="405"/>
      <c r="IF4" s="405"/>
      <c r="IG4" s="405"/>
      <c r="IH4" s="405"/>
      <c r="II4" s="405"/>
      <c r="IJ4" s="405"/>
      <c r="IK4" s="405"/>
      <c r="IL4" s="405"/>
      <c r="IM4" s="405"/>
      <c r="IN4" s="405"/>
      <c r="IO4" s="405"/>
      <c r="IP4" s="405"/>
      <c r="IQ4" s="405"/>
      <c r="IR4" s="405"/>
      <c r="IS4" s="405"/>
      <c r="IT4" s="405"/>
      <c r="IU4" s="405"/>
      <c r="IV4" s="405"/>
      <c r="IW4" s="405"/>
      <c r="IX4" s="405"/>
      <c r="IY4" s="405"/>
      <c r="IZ4" s="405"/>
      <c r="JA4" s="405"/>
      <c r="JB4" s="405"/>
      <c r="JC4" s="405"/>
      <c r="JD4" s="405"/>
      <c r="JE4" s="405"/>
      <c r="JF4" s="405"/>
      <c r="JG4" s="405"/>
      <c r="JH4" s="405"/>
      <c r="JI4" s="405"/>
      <c r="JJ4" s="405"/>
      <c r="JK4" s="405"/>
      <c r="JL4" s="405"/>
      <c r="JM4" s="405"/>
      <c r="JN4" s="405"/>
      <c r="JO4" s="405"/>
      <c r="JP4" s="405"/>
    </row>
    <row r="5" spans="2:276" s="39" customFormat="1" ht="20.25" customHeight="1">
      <c r="B5" s="43" t="s">
        <v>52</v>
      </c>
      <c r="C5" s="124">
        <v>4244.3999999999996</v>
      </c>
      <c r="D5" s="93"/>
      <c r="E5" s="305">
        <v>1936.4</v>
      </c>
      <c r="F5" s="129"/>
      <c r="G5" s="284">
        <f>C5-E5</f>
        <v>2307.9999999999995</v>
      </c>
      <c r="H5" s="124">
        <v>553.79999999999995</v>
      </c>
      <c r="I5" s="88"/>
      <c r="J5" s="91">
        <v>532.79999999999995</v>
      </c>
      <c r="K5" s="91"/>
      <c r="L5" s="263">
        <f>H5-J5</f>
        <v>21</v>
      </c>
      <c r="M5" s="51">
        <v>0</v>
      </c>
      <c r="N5" s="61"/>
      <c r="O5" s="52">
        <v>0</v>
      </c>
      <c r="P5" s="52"/>
      <c r="Q5" s="269">
        <f>M5-O5</f>
        <v>0</v>
      </c>
      <c r="R5" s="198">
        <f>C5+H5+M5</f>
        <v>4798.2</v>
      </c>
      <c r="S5" s="160">
        <f>E5+J5+O5</f>
        <v>2469.1999999999998</v>
      </c>
      <c r="T5" s="274">
        <f>R5-S5</f>
        <v>2329</v>
      </c>
      <c r="U5" s="53"/>
      <c r="V5" s="406"/>
      <c r="W5" s="406"/>
      <c r="X5" s="406"/>
      <c r="Y5" s="401"/>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c r="IK5" s="47"/>
      <c r="IL5" s="47"/>
      <c r="IM5" s="47"/>
      <c r="IN5" s="47"/>
      <c r="IO5" s="47"/>
      <c r="IP5" s="47"/>
      <c r="IQ5" s="47"/>
      <c r="IR5" s="47"/>
      <c r="IS5" s="47"/>
      <c r="IT5" s="47"/>
      <c r="IU5" s="47"/>
      <c r="IV5" s="47"/>
      <c r="IW5" s="47"/>
      <c r="IX5" s="47"/>
      <c r="IY5" s="47"/>
      <c r="IZ5" s="47"/>
      <c r="JA5" s="47"/>
      <c r="JB5" s="47"/>
      <c r="JC5" s="47"/>
      <c r="JD5" s="47"/>
      <c r="JE5" s="47"/>
      <c r="JF5" s="47"/>
      <c r="JG5" s="47"/>
      <c r="JH5" s="47"/>
      <c r="JI5" s="47"/>
      <c r="JJ5" s="47"/>
      <c r="JK5" s="47"/>
      <c r="JL5" s="47"/>
      <c r="JM5" s="47"/>
      <c r="JN5" s="47"/>
      <c r="JO5" s="47"/>
      <c r="JP5" s="47"/>
    </row>
    <row r="6" spans="2:276" s="39" customFormat="1" ht="20.25" customHeight="1">
      <c r="B6" s="43" t="s">
        <v>53</v>
      </c>
      <c r="C6" s="125">
        <v>16.7</v>
      </c>
      <c r="D6" s="304"/>
      <c r="E6" s="305">
        <v>15.4</v>
      </c>
      <c r="F6" s="89"/>
      <c r="G6" s="254">
        <f t="shared" ref="G6:G14" si="0">C6-E6</f>
        <v>1.2999999999999989</v>
      </c>
      <c r="H6" s="125">
        <v>75.400000000000006</v>
      </c>
      <c r="I6" s="304"/>
      <c r="J6" s="305">
        <v>58.6</v>
      </c>
      <c r="K6" s="89"/>
      <c r="L6" s="264">
        <f t="shared" ref="L6:L11" si="1">H6-J6</f>
        <v>16.800000000000004</v>
      </c>
      <c r="M6" s="259">
        <v>-92.1</v>
      </c>
      <c r="N6" s="304"/>
      <c r="O6" s="260">
        <v>-74</v>
      </c>
      <c r="P6" s="14"/>
      <c r="Q6" s="269">
        <f t="shared" ref="Q6:Q14" si="2">M6-O6</f>
        <v>-18.099999999999994</v>
      </c>
      <c r="R6" s="87">
        <f t="shared" ref="R6:R14" si="3">C6+H6+M6</f>
        <v>0</v>
      </c>
      <c r="S6" s="52">
        <f t="shared" ref="S6:S11" si="4">E6+J6+O6</f>
        <v>0</v>
      </c>
      <c r="T6" s="275">
        <f t="shared" ref="T6:T11" si="5">R6-S6</f>
        <v>0</v>
      </c>
      <c r="U6" s="53"/>
      <c r="V6" s="52"/>
      <c r="W6" s="52"/>
      <c r="X6" s="52"/>
      <c r="Y6" s="401"/>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c r="IR6" s="47"/>
      <c r="IS6" s="47"/>
      <c r="IT6" s="47"/>
      <c r="IU6" s="47"/>
      <c r="IV6" s="47"/>
      <c r="IW6" s="47"/>
      <c r="IX6" s="47"/>
      <c r="IY6" s="47"/>
      <c r="IZ6" s="47"/>
      <c r="JA6" s="47"/>
      <c r="JB6" s="47"/>
      <c r="JC6" s="47"/>
      <c r="JD6" s="47"/>
      <c r="JE6" s="47"/>
      <c r="JF6" s="47"/>
      <c r="JG6" s="47"/>
      <c r="JH6" s="47"/>
      <c r="JI6" s="47"/>
      <c r="JJ6" s="47"/>
      <c r="JK6" s="47"/>
      <c r="JL6" s="47"/>
      <c r="JM6" s="47"/>
      <c r="JN6" s="47"/>
      <c r="JO6" s="47"/>
      <c r="JP6" s="47"/>
    </row>
    <row r="7" spans="2:276" s="39" customFormat="1" ht="20.25" customHeight="1">
      <c r="B7" s="44" t="s">
        <v>54</v>
      </c>
      <c r="C7" s="126">
        <f>C5+C6</f>
        <v>4261.0999999999995</v>
      </c>
      <c r="D7" s="130"/>
      <c r="E7" s="128">
        <f t="shared" ref="E7" si="6">E5+E6</f>
        <v>1951.8000000000002</v>
      </c>
      <c r="F7" s="131"/>
      <c r="G7" s="255">
        <f>C7-E7</f>
        <v>2309.2999999999993</v>
      </c>
      <c r="H7" s="126">
        <f>H5+H6</f>
        <v>629.19999999999993</v>
      </c>
      <c r="I7" s="127"/>
      <c r="J7" s="128">
        <f t="shared" ref="J7" si="7">J5+J6</f>
        <v>591.4</v>
      </c>
      <c r="K7" s="158"/>
      <c r="L7" s="265">
        <f t="shared" si="1"/>
        <v>37.799999999999955</v>
      </c>
      <c r="M7" s="261">
        <f>M5+M6</f>
        <v>-92.1</v>
      </c>
      <c r="N7" s="141"/>
      <c r="O7" s="262">
        <f t="shared" ref="O7" si="8">O5+O6</f>
        <v>-74</v>
      </c>
      <c r="P7" s="46"/>
      <c r="Q7" s="270">
        <f t="shared" si="2"/>
        <v>-18.099999999999994</v>
      </c>
      <c r="R7" s="135">
        <f t="shared" si="3"/>
        <v>4798.1999999999989</v>
      </c>
      <c r="S7" s="162">
        <f t="shared" si="4"/>
        <v>2469.2000000000003</v>
      </c>
      <c r="T7" s="276">
        <f t="shared" si="5"/>
        <v>2328.9999999999986</v>
      </c>
      <c r="U7" s="53"/>
      <c r="V7" s="407"/>
      <c r="W7" s="407"/>
      <c r="X7" s="407"/>
      <c r="Y7" s="401"/>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c r="IU7" s="47"/>
      <c r="IV7" s="47"/>
      <c r="IW7" s="47"/>
      <c r="IX7" s="47"/>
      <c r="IY7" s="47"/>
      <c r="IZ7" s="47"/>
      <c r="JA7" s="47"/>
      <c r="JB7" s="47"/>
      <c r="JC7" s="47"/>
      <c r="JD7" s="47"/>
      <c r="JE7" s="47"/>
      <c r="JF7" s="47"/>
      <c r="JG7" s="47"/>
      <c r="JH7" s="47"/>
      <c r="JI7" s="47"/>
      <c r="JJ7" s="47"/>
      <c r="JK7" s="47"/>
      <c r="JL7" s="47"/>
      <c r="JM7" s="47"/>
      <c r="JN7" s="47"/>
      <c r="JO7" s="47"/>
      <c r="JP7" s="47"/>
    </row>
    <row r="8" spans="2:276" s="39" customFormat="1" ht="20.25" customHeight="1">
      <c r="B8" s="44" t="s">
        <v>0</v>
      </c>
      <c r="C8" s="126">
        <v>1639.7</v>
      </c>
      <c r="D8" s="127"/>
      <c r="E8" s="128">
        <v>773.8</v>
      </c>
      <c r="F8" s="128"/>
      <c r="G8" s="255">
        <f t="shared" si="0"/>
        <v>865.90000000000009</v>
      </c>
      <c r="H8" s="126">
        <v>233.9</v>
      </c>
      <c r="I8" s="127"/>
      <c r="J8" s="128">
        <v>217.1</v>
      </c>
      <c r="K8" s="128"/>
      <c r="L8" s="265">
        <f t="shared" si="1"/>
        <v>16.800000000000011</v>
      </c>
      <c r="M8" s="51">
        <v>0</v>
      </c>
      <c r="N8" s="144"/>
      <c r="O8" s="52">
        <v>0</v>
      </c>
      <c r="P8" s="46"/>
      <c r="Q8" s="270">
        <f t="shared" si="2"/>
        <v>0</v>
      </c>
      <c r="R8" s="135">
        <f>C8+H8+M8</f>
        <v>1873.6000000000001</v>
      </c>
      <c r="S8" s="162">
        <f t="shared" si="4"/>
        <v>990.9</v>
      </c>
      <c r="T8" s="276">
        <f t="shared" si="5"/>
        <v>882.70000000000016</v>
      </c>
      <c r="U8" s="53"/>
      <c r="V8" s="407"/>
      <c r="W8" s="407"/>
      <c r="X8" s="407"/>
      <c r="Y8" s="401"/>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c r="IV8" s="47"/>
      <c r="IW8" s="47"/>
      <c r="IX8" s="47"/>
      <c r="IY8" s="47"/>
      <c r="IZ8" s="47"/>
      <c r="JA8" s="47"/>
      <c r="JB8" s="47"/>
      <c r="JC8" s="47"/>
      <c r="JD8" s="47"/>
      <c r="JE8" s="47"/>
      <c r="JF8" s="47"/>
      <c r="JG8" s="47"/>
      <c r="JH8" s="47"/>
      <c r="JI8" s="47"/>
      <c r="JJ8" s="47"/>
      <c r="JK8" s="47"/>
      <c r="JL8" s="47"/>
      <c r="JM8" s="47"/>
      <c r="JN8" s="47"/>
      <c r="JO8" s="47"/>
      <c r="JP8" s="47"/>
    </row>
    <row r="9" spans="2:276" s="39" customFormat="1" ht="32.25" customHeight="1">
      <c r="B9" s="312" t="s">
        <v>166</v>
      </c>
      <c r="C9" s="125">
        <v>842.1</v>
      </c>
      <c r="D9" s="127"/>
      <c r="E9" s="305">
        <v>355.9</v>
      </c>
      <c r="F9" s="128"/>
      <c r="G9" s="254">
        <f t="shared" si="0"/>
        <v>486.20000000000005</v>
      </c>
      <c r="H9" s="125">
        <v>19.3</v>
      </c>
      <c r="I9" s="304"/>
      <c r="J9" s="305">
        <v>17.899999999999999</v>
      </c>
      <c r="K9" s="89"/>
      <c r="L9" s="264">
        <f t="shared" si="1"/>
        <v>1.4000000000000021</v>
      </c>
      <c r="M9" s="51">
        <v>0</v>
      </c>
      <c r="N9" s="61"/>
      <c r="O9" s="52">
        <v>0</v>
      </c>
      <c r="P9" s="14"/>
      <c r="Q9" s="269">
        <f t="shared" si="2"/>
        <v>0</v>
      </c>
      <c r="R9" s="134">
        <f>C9+H9+M9</f>
        <v>861.4</v>
      </c>
      <c r="S9" s="161">
        <f t="shared" si="4"/>
        <v>373.79999999999995</v>
      </c>
      <c r="T9" s="277">
        <f t="shared" si="5"/>
        <v>487.6</v>
      </c>
      <c r="U9" s="53"/>
      <c r="V9" s="407"/>
      <c r="W9" s="407"/>
      <c r="X9" s="407"/>
      <c r="Y9" s="401"/>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c r="IW9" s="47"/>
      <c r="IX9" s="47"/>
      <c r="IY9" s="47"/>
      <c r="IZ9" s="47"/>
      <c r="JA9" s="47"/>
      <c r="JB9" s="47"/>
      <c r="JC9" s="47"/>
      <c r="JD9" s="47"/>
      <c r="JE9" s="47"/>
      <c r="JF9" s="47"/>
      <c r="JG9" s="47"/>
      <c r="JH9" s="47"/>
      <c r="JI9" s="47"/>
      <c r="JJ9" s="47"/>
      <c r="JK9" s="47"/>
      <c r="JL9" s="47"/>
      <c r="JM9" s="47"/>
      <c r="JN9" s="47"/>
      <c r="JO9" s="47"/>
      <c r="JP9" s="47"/>
    </row>
    <row r="10" spans="2:276" s="39" customFormat="1" ht="20.25" customHeight="1" thickBot="1">
      <c r="B10" s="44" t="s">
        <v>55</v>
      </c>
      <c r="C10" s="155">
        <f>C8-C9</f>
        <v>797.6</v>
      </c>
      <c r="D10" s="156"/>
      <c r="E10" s="157">
        <f t="shared" ref="E10" si="9">E8-E9</f>
        <v>417.9</v>
      </c>
      <c r="F10" s="128"/>
      <c r="G10" s="255">
        <f t="shared" si="0"/>
        <v>379.70000000000005</v>
      </c>
      <c r="H10" s="155">
        <f>H8-H9</f>
        <v>214.6</v>
      </c>
      <c r="I10" s="156"/>
      <c r="J10" s="157">
        <f t="shared" ref="J10" si="10">J8-J9</f>
        <v>199.2</v>
      </c>
      <c r="K10" s="128"/>
      <c r="L10" s="265">
        <f t="shared" si="1"/>
        <v>15.400000000000006</v>
      </c>
      <c r="M10" s="290">
        <f>M8-M9</f>
        <v>0</v>
      </c>
      <c r="N10" s="291"/>
      <c r="O10" s="292">
        <f t="shared" ref="O10" si="11">O8-O9</f>
        <v>0</v>
      </c>
      <c r="P10" s="46"/>
      <c r="Q10" s="270">
        <f t="shared" si="2"/>
        <v>0</v>
      </c>
      <c r="R10" s="135">
        <f t="shared" si="3"/>
        <v>1012.2</v>
      </c>
      <c r="S10" s="162">
        <f t="shared" si="4"/>
        <v>617.09999999999991</v>
      </c>
      <c r="T10" s="276">
        <f t="shared" si="5"/>
        <v>395.10000000000014</v>
      </c>
      <c r="U10" s="53"/>
      <c r="V10" s="407"/>
      <c r="W10" s="407"/>
      <c r="X10" s="407"/>
      <c r="Y10" s="401"/>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c r="IO10" s="47"/>
      <c r="IP10" s="47"/>
      <c r="IQ10" s="47"/>
      <c r="IR10" s="47"/>
      <c r="IS10" s="47"/>
      <c r="IT10" s="47"/>
      <c r="IU10" s="47"/>
      <c r="IV10" s="47"/>
      <c r="IW10" s="47"/>
      <c r="IX10" s="47"/>
      <c r="IY10" s="47"/>
      <c r="IZ10" s="47"/>
      <c r="JA10" s="47"/>
      <c r="JB10" s="47"/>
      <c r="JC10" s="47"/>
      <c r="JD10" s="47"/>
      <c r="JE10" s="47"/>
      <c r="JF10" s="47"/>
      <c r="JG10" s="47"/>
      <c r="JH10" s="47"/>
      <c r="JI10" s="47"/>
      <c r="JJ10" s="47"/>
      <c r="JK10" s="47"/>
      <c r="JL10" s="47"/>
      <c r="JM10" s="47"/>
      <c r="JN10" s="47"/>
      <c r="JO10" s="47"/>
      <c r="JP10" s="47"/>
    </row>
    <row r="11" spans="2:276" s="39" customFormat="1" ht="48" customHeight="1" thickBot="1">
      <c r="B11" s="58" t="s">
        <v>56</v>
      </c>
      <c r="C11" s="132">
        <v>337.6</v>
      </c>
      <c r="D11" s="194">
        <v>1</v>
      </c>
      <c r="E11" s="133">
        <v>181.3</v>
      </c>
      <c r="F11" s="195">
        <v>1</v>
      </c>
      <c r="G11" s="256">
        <f t="shared" si="0"/>
        <v>156.30000000000001</v>
      </c>
      <c r="H11" s="132">
        <v>14.5</v>
      </c>
      <c r="I11" s="142"/>
      <c r="J11" s="133">
        <v>23.9</v>
      </c>
      <c r="K11" s="133"/>
      <c r="L11" s="266">
        <f t="shared" si="1"/>
        <v>-9.3999999999999986</v>
      </c>
      <c r="M11" s="85">
        <v>0</v>
      </c>
      <c r="N11" s="145"/>
      <c r="O11" s="86">
        <v>0</v>
      </c>
      <c r="P11" s="159"/>
      <c r="Q11" s="271">
        <f t="shared" si="2"/>
        <v>0</v>
      </c>
      <c r="R11" s="136">
        <f t="shared" si="3"/>
        <v>352.1</v>
      </c>
      <c r="S11" s="163">
        <f t="shared" si="4"/>
        <v>205.20000000000002</v>
      </c>
      <c r="T11" s="278">
        <f t="shared" si="5"/>
        <v>146.9</v>
      </c>
      <c r="U11" s="53"/>
      <c r="V11" s="407"/>
      <c r="W11" s="407"/>
      <c r="X11" s="407"/>
      <c r="Y11" s="401"/>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c r="IW11" s="47"/>
      <c r="IX11" s="47"/>
      <c r="IY11" s="47"/>
      <c r="IZ11" s="47"/>
      <c r="JA11" s="47"/>
      <c r="JB11" s="47"/>
      <c r="JC11" s="47"/>
      <c r="JD11" s="47"/>
      <c r="JE11" s="47"/>
      <c r="JF11" s="47"/>
      <c r="JG11" s="47"/>
      <c r="JH11" s="47"/>
      <c r="JI11" s="47"/>
      <c r="JJ11" s="47"/>
      <c r="JK11" s="47"/>
      <c r="JL11" s="47"/>
      <c r="JM11" s="47"/>
      <c r="JN11" s="47"/>
      <c r="JO11" s="47"/>
      <c r="JP11" s="47"/>
    </row>
    <row r="12" spans="2:276" s="39" customFormat="1" ht="20.25" customHeight="1">
      <c r="B12" s="436" t="s">
        <v>209</v>
      </c>
      <c r="C12" s="34"/>
      <c r="D12" s="137"/>
      <c r="E12" s="33"/>
      <c r="F12" s="33"/>
      <c r="G12" s="257"/>
      <c r="H12" s="137"/>
      <c r="I12" s="137"/>
      <c r="J12" s="33"/>
      <c r="K12" s="33"/>
      <c r="L12" s="267"/>
      <c r="M12" s="34"/>
      <c r="N12" s="137"/>
      <c r="O12" s="33"/>
      <c r="P12" s="33"/>
      <c r="Q12" s="272">
        <f t="shared" si="2"/>
        <v>0</v>
      </c>
      <c r="R12" s="137"/>
      <c r="S12" s="164"/>
      <c r="T12" s="279"/>
      <c r="U12" s="53"/>
      <c r="V12" s="406"/>
      <c r="W12" s="406"/>
      <c r="X12" s="406"/>
      <c r="Y12" s="401"/>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c r="IV12" s="47"/>
      <c r="IW12" s="47"/>
      <c r="IX12" s="47"/>
      <c r="IY12" s="47"/>
      <c r="IZ12" s="47"/>
      <c r="JA12" s="47"/>
      <c r="JB12" s="47"/>
      <c r="JC12" s="47"/>
      <c r="JD12" s="47"/>
      <c r="JE12" s="47"/>
      <c r="JF12" s="47"/>
      <c r="JG12" s="47"/>
      <c r="JH12" s="47"/>
      <c r="JI12" s="47"/>
      <c r="JJ12" s="47"/>
      <c r="JK12" s="47"/>
      <c r="JL12" s="47"/>
      <c r="JM12" s="47"/>
      <c r="JN12" s="47"/>
      <c r="JO12" s="47"/>
      <c r="JP12" s="47"/>
    </row>
    <row r="13" spans="2:276" s="39" customFormat="1" ht="20.25" customHeight="1">
      <c r="B13" s="43" t="s">
        <v>57</v>
      </c>
      <c r="C13" s="125">
        <v>22942.1</v>
      </c>
      <c r="D13" s="138"/>
      <c r="E13" s="305">
        <v>23681.1</v>
      </c>
      <c r="G13" s="254">
        <f t="shared" si="0"/>
        <v>-739</v>
      </c>
      <c r="H13" s="125">
        <v>4275.1000000000004</v>
      </c>
      <c r="I13" s="196">
        <v>2</v>
      </c>
      <c r="J13" s="305">
        <v>4202</v>
      </c>
      <c r="K13" s="197">
        <v>3</v>
      </c>
      <c r="L13" s="254">
        <f t="shared" ref="L13" si="12">H13-J13</f>
        <v>73.100000000000364</v>
      </c>
      <c r="M13" s="259">
        <v>-75.400000000000006</v>
      </c>
      <c r="N13" s="196"/>
      <c r="O13" s="260">
        <v>-119.4</v>
      </c>
      <c r="P13" s="197"/>
      <c r="Q13" s="269">
        <f t="shared" si="2"/>
        <v>44</v>
      </c>
      <c r="R13" s="147">
        <f>C13+H13+M13</f>
        <v>27141.799999999996</v>
      </c>
      <c r="S13" s="89">
        <f>J13+O13+E13</f>
        <v>27763.699999999997</v>
      </c>
      <c r="T13" s="254">
        <f>R13-S13</f>
        <v>-621.90000000000146</v>
      </c>
      <c r="U13" s="53"/>
      <c r="V13" s="406"/>
      <c r="W13" s="406"/>
      <c r="X13" s="406"/>
      <c r="Y13" s="401"/>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c r="IR13" s="47"/>
      <c r="IS13" s="47"/>
      <c r="IT13" s="47"/>
      <c r="IU13" s="47"/>
      <c r="IV13" s="47"/>
      <c r="IW13" s="47"/>
      <c r="IX13" s="47"/>
      <c r="IY13" s="47"/>
      <c r="IZ13" s="47"/>
      <c r="JA13" s="47"/>
      <c r="JB13" s="47"/>
      <c r="JC13" s="47"/>
      <c r="JD13" s="47"/>
      <c r="JE13" s="47"/>
      <c r="JF13" s="47"/>
      <c r="JG13" s="47"/>
      <c r="JH13" s="47"/>
      <c r="JI13" s="47"/>
      <c r="JJ13" s="47"/>
      <c r="JK13" s="47"/>
      <c r="JL13" s="47"/>
      <c r="JM13" s="47"/>
      <c r="JN13" s="47"/>
      <c r="JO13" s="47"/>
      <c r="JP13" s="47"/>
    </row>
    <row r="14" spans="2:276" s="39" customFormat="1" ht="31.5" customHeight="1" thickBot="1">
      <c r="B14" s="45" t="s">
        <v>162</v>
      </c>
      <c r="C14" s="152">
        <v>0</v>
      </c>
      <c r="D14" s="153"/>
      <c r="E14" s="154">
        <v>0</v>
      </c>
      <c r="F14" s="140"/>
      <c r="G14" s="258">
        <f t="shared" si="0"/>
        <v>0</v>
      </c>
      <c r="H14" s="143">
        <v>4.5999999999999996</v>
      </c>
      <c r="I14" s="139"/>
      <c r="J14" s="140">
        <v>1.9</v>
      </c>
      <c r="K14" s="140"/>
      <c r="L14" s="268">
        <f>H14-J14</f>
        <v>2.6999999999999997</v>
      </c>
      <c r="M14" s="148">
        <v>0</v>
      </c>
      <c r="N14" s="139"/>
      <c r="O14" s="52">
        <v>0</v>
      </c>
      <c r="P14" s="140"/>
      <c r="Q14" s="273">
        <f t="shared" si="2"/>
        <v>0</v>
      </c>
      <c r="R14" s="146">
        <f t="shared" si="3"/>
        <v>4.5999999999999996</v>
      </c>
      <c r="S14" s="165">
        <f>J14+O14+E14</f>
        <v>1.9</v>
      </c>
      <c r="T14" s="280">
        <f>R14-S14</f>
        <v>2.6999999999999997</v>
      </c>
      <c r="U14" s="53"/>
      <c r="V14" s="406"/>
      <c r="W14" s="406"/>
      <c r="X14" s="406"/>
      <c r="Y14" s="401"/>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c r="IR14" s="47"/>
      <c r="IS14" s="47"/>
      <c r="IT14" s="47"/>
      <c r="IU14" s="47"/>
      <c r="IV14" s="47"/>
      <c r="IW14" s="47"/>
      <c r="IX14" s="47"/>
      <c r="IY14" s="47"/>
      <c r="IZ14" s="47"/>
      <c r="JA14" s="47"/>
      <c r="JB14" s="47"/>
      <c r="JC14" s="47"/>
      <c r="JD14" s="47"/>
      <c r="JE14" s="47"/>
      <c r="JF14" s="47"/>
      <c r="JG14" s="47"/>
      <c r="JH14" s="47"/>
      <c r="JI14" s="47"/>
      <c r="JJ14" s="47"/>
      <c r="JK14" s="47"/>
      <c r="JL14" s="47"/>
      <c r="JM14" s="47"/>
      <c r="JN14" s="47"/>
      <c r="JO14" s="47"/>
      <c r="JP14" s="47"/>
    </row>
    <row r="15" spans="2:276" s="47" customFormat="1" ht="20.25" customHeight="1">
      <c r="B15" s="149"/>
      <c r="U15" s="53"/>
      <c r="V15" s="401"/>
      <c r="W15" s="401"/>
      <c r="X15" s="401"/>
      <c r="Y15" s="401"/>
    </row>
    <row r="16" spans="2:276" s="47" customFormat="1" ht="20.25" customHeight="1">
      <c r="B16" s="461" t="s">
        <v>58</v>
      </c>
      <c r="C16" s="461"/>
      <c r="D16" s="461"/>
      <c r="E16" s="461"/>
      <c r="F16" s="461"/>
      <c r="G16" s="461"/>
      <c r="H16" s="66"/>
      <c r="I16" s="66"/>
      <c r="J16" s="150"/>
      <c r="K16" s="150"/>
      <c r="L16" s="150"/>
      <c r="M16" s="66"/>
      <c r="N16" s="66"/>
      <c r="O16" s="66"/>
      <c r="P16" s="66"/>
      <c r="Q16" s="66"/>
      <c r="R16" s="66"/>
      <c r="S16" s="66"/>
      <c r="T16" s="66"/>
      <c r="U16" s="53"/>
      <c r="V16" s="401"/>
      <c r="W16" s="401"/>
      <c r="X16" s="401"/>
      <c r="Y16" s="401"/>
    </row>
    <row r="17" spans="2:25" s="303" customFormat="1" ht="15">
      <c r="B17" s="151" t="s">
        <v>197</v>
      </c>
      <c r="C17" s="151"/>
      <c r="D17" s="151"/>
      <c r="E17" s="151"/>
      <c r="F17" s="151"/>
      <c r="G17" s="151"/>
      <c r="H17" s="66"/>
      <c r="I17" s="66"/>
      <c r="J17" s="150"/>
      <c r="K17" s="150"/>
      <c r="L17" s="150"/>
      <c r="M17" s="66"/>
      <c r="N17" s="66"/>
      <c r="O17" s="66"/>
      <c r="P17" s="66"/>
      <c r="Q17" s="66"/>
      <c r="R17" s="66"/>
      <c r="S17" s="66"/>
      <c r="T17" s="66"/>
      <c r="U17" s="66"/>
    </row>
    <row r="18" spans="2:25" s="47" customFormat="1" ht="15" customHeight="1">
      <c r="B18" s="400" t="s">
        <v>198</v>
      </c>
      <c r="C18" s="400"/>
      <c r="D18" s="400"/>
      <c r="E18" s="400"/>
      <c r="F18" s="400"/>
      <c r="G18" s="400"/>
      <c r="H18" s="66"/>
      <c r="I18" s="66"/>
      <c r="J18" s="150"/>
      <c r="K18" s="150"/>
      <c r="L18" s="150"/>
      <c r="M18" s="66"/>
      <c r="N18" s="66"/>
      <c r="O18" s="66"/>
      <c r="P18" s="66"/>
      <c r="Q18" s="66"/>
      <c r="R18" s="66"/>
      <c r="S18" s="66"/>
      <c r="T18" s="66"/>
      <c r="U18" s="53"/>
      <c r="V18" s="401"/>
      <c r="W18" s="401"/>
      <c r="X18" s="401"/>
      <c r="Y18" s="401"/>
    </row>
    <row r="19" spans="2:25" s="303" customFormat="1" ht="15">
      <c r="B19" s="400" t="s">
        <v>210</v>
      </c>
      <c r="C19" s="151"/>
      <c r="D19" s="151"/>
      <c r="E19" s="151"/>
      <c r="F19" s="151"/>
      <c r="G19" s="151"/>
      <c r="H19" s="66"/>
      <c r="I19" s="66"/>
      <c r="J19" s="150"/>
      <c r="K19" s="150"/>
      <c r="L19" s="150"/>
      <c r="M19" s="66"/>
      <c r="N19" s="66"/>
      <c r="O19" s="66"/>
      <c r="P19" s="66"/>
      <c r="Q19" s="66"/>
      <c r="R19" s="66"/>
      <c r="S19" s="66"/>
      <c r="T19" s="66"/>
      <c r="U19" s="66"/>
    </row>
    <row r="20" spans="2:25" s="303" customFormat="1" ht="15">
      <c r="B20" s="151"/>
      <c r="G20" s="402"/>
      <c r="H20" s="66"/>
      <c r="I20" s="66"/>
      <c r="J20" s="402"/>
      <c r="K20" s="402"/>
      <c r="L20" s="402"/>
      <c r="M20" s="66"/>
      <c r="N20" s="66"/>
      <c r="O20" s="66"/>
      <c r="P20" s="66"/>
      <c r="Q20" s="66"/>
      <c r="R20" s="66"/>
      <c r="S20" s="66"/>
      <c r="T20" s="66"/>
      <c r="U20" s="66"/>
    </row>
    <row r="21" spans="2:25" s="303" customFormat="1" ht="15">
      <c r="G21" s="403"/>
      <c r="H21" s="66"/>
      <c r="I21" s="66"/>
      <c r="J21" s="403"/>
      <c r="K21" s="403"/>
      <c r="L21" s="403"/>
      <c r="M21" s="66"/>
      <c r="N21" s="66"/>
      <c r="O21" s="66"/>
      <c r="P21" s="66"/>
      <c r="Q21" s="66"/>
      <c r="R21" s="66"/>
      <c r="S21" s="66"/>
      <c r="T21" s="66"/>
      <c r="U21" s="66"/>
    </row>
    <row r="22" spans="2:25" s="303" customFormat="1" ht="15">
      <c r="G22" s="402"/>
      <c r="H22" s="66"/>
      <c r="I22" s="66"/>
      <c r="J22" s="402"/>
      <c r="K22" s="402"/>
      <c r="L22" s="402"/>
      <c r="M22" s="66"/>
      <c r="N22" s="66"/>
      <c r="O22" s="66"/>
      <c r="P22" s="66"/>
      <c r="Q22" s="66"/>
      <c r="R22" s="66"/>
      <c r="S22" s="66"/>
      <c r="T22" s="66"/>
      <c r="U22" s="66"/>
    </row>
    <row r="23" spans="2:25" s="303" customFormat="1" ht="15">
      <c r="B23" s="66"/>
      <c r="C23" s="66"/>
      <c r="D23" s="66"/>
      <c r="E23" s="66"/>
      <c r="F23" s="66"/>
      <c r="G23" s="66"/>
      <c r="H23" s="66"/>
      <c r="I23" s="66"/>
      <c r="J23" s="66"/>
      <c r="K23" s="66"/>
      <c r="L23" s="66"/>
      <c r="M23" s="66"/>
      <c r="N23" s="66"/>
      <c r="O23" s="66"/>
      <c r="P23" s="66"/>
      <c r="Q23" s="66"/>
      <c r="R23" s="66"/>
      <c r="S23" s="66"/>
      <c r="T23" s="66"/>
      <c r="U23" s="66"/>
    </row>
    <row r="24" spans="2:25" s="303" customFormat="1" ht="15">
      <c r="U24" s="66"/>
    </row>
    <row r="25" spans="2:25" s="303" customFormat="1"/>
    <row r="26" spans="2:25" s="303" customFormat="1"/>
    <row r="27" spans="2:25" s="303" customFormat="1"/>
    <row r="28" spans="2:25" s="303" customFormat="1"/>
    <row r="29" spans="2:25" s="303" customFormat="1"/>
    <row r="30" spans="2:25" s="303" customFormat="1"/>
    <row r="31" spans="2:25" s="303" customFormat="1"/>
    <row r="32" spans="2:25" s="303" customFormat="1"/>
    <row r="33" s="303" customFormat="1"/>
    <row r="34" s="303" customFormat="1"/>
    <row r="35" s="303" customFormat="1"/>
    <row r="36" s="303" customFormat="1"/>
    <row r="37" s="303" customFormat="1"/>
    <row r="38" s="303" customFormat="1"/>
    <row r="39" s="303" customFormat="1"/>
    <row r="40" s="303" customFormat="1"/>
    <row r="41" s="303" customFormat="1"/>
    <row r="42" s="303" customFormat="1"/>
    <row r="43" s="303" customFormat="1"/>
    <row r="44" s="303" customFormat="1"/>
    <row r="45" s="303" customFormat="1"/>
    <row r="46" s="303" customFormat="1"/>
    <row r="47" s="303" customFormat="1"/>
    <row r="48" s="303" customFormat="1"/>
    <row r="49" s="303" customFormat="1"/>
    <row r="50" s="303" customFormat="1"/>
    <row r="51" s="303" customFormat="1"/>
    <row r="52" s="303" customFormat="1"/>
    <row r="53" s="303" customFormat="1"/>
    <row r="54" s="303" customFormat="1"/>
    <row r="55" s="303" customFormat="1"/>
    <row r="56" s="303" customFormat="1"/>
    <row r="57" s="303" customFormat="1"/>
    <row r="58" s="303" customFormat="1"/>
    <row r="59" s="303" customFormat="1"/>
    <row r="60" s="303" customFormat="1"/>
    <row r="61" s="303" customFormat="1"/>
    <row r="62" s="303" customFormat="1"/>
    <row r="63" s="303" customFormat="1"/>
    <row r="64" s="303" customFormat="1"/>
    <row r="65" s="303" customFormat="1"/>
    <row r="66" s="303" customFormat="1"/>
    <row r="67" s="303" customFormat="1"/>
    <row r="68" s="303" customFormat="1"/>
    <row r="69" s="303" customFormat="1"/>
    <row r="70" s="303" customFormat="1"/>
    <row r="71" s="303" customFormat="1"/>
    <row r="72" s="303" customFormat="1"/>
    <row r="73" s="303" customFormat="1"/>
    <row r="74" s="303" customFormat="1"/>
    <row r="75" s="303" customFormat="1"/>
    <row r="76" s="303" customFormat="1"/>
    <row r="77" s="303" customFormat="1"/>
    <row r="78" s="303" customFormat="1"/>
    <row r="79" s="303" customFormat="1"/>
    <row r="80" s="303" customFormat="1"/>
    <row r="81" s="303" customFormat="1"/>
    <row r="82" s="303" customFormat="1"/>
    <row r="83" s="303" customFormat="1"/>
    <row r="84" s="303" customFormat="1"/>
    <row r="85" s="303" customFormat="1"/>
    <row r="86" s="303" customFormat="1"/>
    <row r="87" s="303" customFormat="1"/>
    <row r="88" s="303" customFormat="1"/>
    <row r="89" s="303" customFormat="1"/>
    <row r="90" s="303" customFormat="1"/>
    <row r="91" s="303" customFormat="1"/>
    <row r="92" s="303" customFormat="1"/>
    <row r="93" s="303" customFormat="1"/>
    <row r="94" s="303" customFormat="1"/>
    <row r="95" s="303" customFormat="1"/>
    <row r="96" s="303" customFormat="1"/>
    <row r="97" s="303" customFormat="1"/>
    <row r="98" s="303" customFormat="1"/>
    <row r="99" s="303" customFormat="1"/>
    <row r="100" s="303" customFormat="1"/>
    <row r="101" s="303" customFormat="1"/>
    <row r="102" s="303" customFormat="1"/>
    <row r="103" s="303" customFormat="1"/>
    <row r="104" s="303" customFormat="1"/>
    <row r="105" s="303" customFormat="1"/>
    <row r="106" s="303" customFormat="1"/>
    <row r="107" s="303" customFormat="1"/>
    <row r="108" s="303" customFormat="1"/>
    <row r="109" s="303" customFormat="1"/>
    <row r="110" s="303" customFormat="1"/>
    <row r="111" s="303" customFormat="1"/>
    <row r="112" s="303" customFormat="1"/>
    <row r="113" s="303" customFormat="1"/>
    <row r="114" s="303" customFormat="1"/>
    <row r="115" s="303" customFormat="1"/>
    <row r="116" s="303" customFormat="1"/>
    <row r="117" s="303" customFormat="1"/>
    <row r="118" s="303" customFormat="1"/>
    <row r="119" s="303" customFormat="1"/>
    <row r="120" s="303" customFormat="1"/>
    <row r="121" s="303" customFormat="1"/>
    <row r="122" s="303" customFormat="1"/>
    <row r="123" s="303" customFormat="1"/>
    <row r="124" s="303" customFormat="1"/>
    <row r="125" s="303" customFormat="1"/>
    <row r="126" s="303" customFormat="1"/>
    <row r="127" s="303" customFormat="1"/>
    <row r="128" s="303" customFormat="1"/>
    <row r="129" s="303" customFormat="1"/>
    <row r="130" s="303" customFormat="1"/>
    <row r="131" s="303" customFormat="1"/>
    <row r="132" s="303" customFormat="1"/>
    <row r="133" s="303" customFormat="1"/>
    <row r="134" s="303" customFormat="1"/>
    <row r="135" s="303" customFormat="1"/>
    <row r="136" s="303" customFormat="1"/>
    <row r="137" s="303" customFormat="1"/>
    <row r="138" s="303" customFormat="1"/>
    <row r="139" s="303" customFormat="1"/>
    <row r="140" s="303" customFormat="1"/>
    <row r="141" s="303" customFormat="1"/>
    <row r="142" s="303" customFormat="1"/>
    <row r="143" s="303" customFormat="1"/>
    <row r="144" s="303" customFormat="1"/>
    <row r="145" s="303" customFormat="1"/>
    <row r="146" s="303" customFormat="1"/>
    <row r="147" s="303" customFormat="1"/>
    <row r="148" s="303" customFormat="1"/>
    <row r="149" s="303" customFormat="1"/>
    <row r="150" s="303" customFormat="1"/>
    <row r="151" s="303" customFormat="1"/>
    <row r="152" s="303" customFormat="1"/>
    <row r="153" s="303" customFormat="1"/>
    <row r="154" s="303" customFormat="1"/>
    <row r="155" s="303" customFormat="1"/>
    <row r="156" s="303" customFormat="1"/>
    <row r="157" s="303" customFormat="1"/>
    <row r="158" s="303" customFormat="1"/>
    <row r="159" s="303" customFormat="1"/>
    <row r="160" s="303" customFormat="1"/>
    <row r="161" s="303" customFormat="1"/>
    <row r="162" s="303" customFormat="1"/>
    <row r="163" s="303" customFormat="1"/>
    <row r="164" s="303" customFormat="1"/>
    <row r="165" s="303" customFormat="1"/>
    <row r="166" s="303" customFormat="1"/>
    <row r="167" s="303" customFormat="1"/>
    <row r="168" s="303" customFormat="1"/>
    <row r="169" s="303" customFormat="1"/>
    <row r="170" s="303" customFormat="1"/>
    <row r="171" s="303" customFormat="1"/>
    <row r="172" s="303" customFormat="1"/>
    <row r="173" s="303" customFormat="1"/>
    <row r="174" s="303" customFormat="1"/>
    <row r="175" s="303" customFormat="1"/>
    <row r="176" s="303" customFormat="1"/>
    <row r="177" s="303" customFormat="1"/>
    <row r="178" s="303" customFormat="1"/>
    <row r="179" s="303" customFormat="1"/>
    <row r="180" s="303" customFormat="1"/>
    <row r="181" s="303" customFormat="1"/>
    <row r="182" s="303" customFormat="1"/>
    <row r="183" s="303" customFormat="1"/>
    <row r="184" s="303" customFormat="1"/>
    <row r="185" s="303" customFormat="1"/>
    <row r="186" s="303" customFormat="1"/>
    <row r="187" s="303" customFormat="1"/>
    <row r="188" s="303" customFormat="1"/>
    <row r="189" s="303" customFormat="1"/>
    <row r="190" s="303" customFormat="1"/>
    <row r="191" s="303" customFormat="1"/>
    <row r="192" s="303" customFormat="1"/>
    <row r="193" s="303" customFormat="1"/>
    <row r="194" s="303" customFormat="1"/>
    <row r="195" s="303" customFormat="1"/>
    <row r="196" s="303" customFormat="1"/>
    <row r="197" s="303" customFormat="1"/>
    <row r="198" s="303" customFormat="1"/>
  </sheetData>
  <mergeCells count="9">
    <mergeCell ref="B16:G16"/>
    <mergeCell ref="R2:T2"/>
    <mergeCell ref="R3:T3"/>
    <mergeCell ref="C2:G2"/>
    <mergeCell ref="H3:L3"/>
    <mergeCell ref="H2:L2"/>
    <mergeCell ref="C3:G3"/>
    <mergeCell ref="M2:Q2"/>
    <mergeCell ref="M3:Q3"/>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9"/>
  <sheetViews>
    <sheetView showGridLines="0" zoomScale="115" zoomScaleNormal="115" workbookViewId="0">
      <pane ySplit="2" topLeftCell="A3" activePane="bottomLeft" state="frozen"/>
      <selection pane="bottomLeft" activeCell="G13" sqref="G13"/>
    </sheetView>
  </sheetViews>
  <sheetFormatPr defaultRowHeight="14.25"/>
  <cols>
    <col min="1" max="1" width="1.625" style="22" customWidth="1"/>
    <col min="2" max="2" width="53.75" customWidth="1"/>
    <col min="3" max="5" width="15.625" customWidth="1"/>
    <col min="6" max="16" width="9" style="303"/>
  </cols>
  <sheetData>
    <row r="1" spans="2:5" ht="50.25" customHeight="1" thickBot="1">
      <c r="B1" s="23" t="s">
        <v>22</v>
      </c>
      <c r="C1" s="22"/>
      <c r="D1" s="22"/>
      <c r="E1" s="22"/>
    </row>
    <row r="2" spans="2:5" ht="40.5" customHeight="1" thickBot="1">
      <c r="B2" s="30" t="s">
        <v>59</v>
      </c>
      <c r="C2" s="411" t="s">
        <v>190</v>
      </c>
      <c r="D2" s="410" t="s">
        <v>206</v>
      </c>
      <c r="E2" s="8" t="s">
        <v>28</v>
      </c>
    </row>
    <row r="3" spans="2:5" ht="30" customHeight="1" thickBot="1">
      <c r="B3" s="217" t="s">
        <v>60</v>
      </c>
      <c r="C3" s="221"/>
      <c r="D3" s="222"/>
      <c r="E3" s="223"/>
    </row>
    <row r="4" spans="2:5" ht="20.25" customHeight="1">
      <c r="B4" s="11" t="s">
        <v>61</v>
      </c>
      <c r="C4" s="88">
        <v>401.1</v>
      </c>
      <c r="D4" s="91">
        <v>421.1</v>
      </c>
      <c r="E4" s="437">
        <f>IFERROR((C4-D4)/D4,"n/a")</f>
        <v>-4.7494656851104246E-2</v>
      </c>
    </row>
    <row r="5" spans="2:5" ht="20.25" customHeight="1">
      <c r="B5" s="11" t="s">
        <v>62</v>
      </c>
      <c r="C5" s="304">
        <v>2541.1999999999998</v>
      </c>
      <c r="D5" s="305">
        <v>2714.9</v>
      </c>
      <c r="E5" s="438">
        <f t="shared" ref="E5:E56" si="0">IFERROR((C5-D5)/D5,"n/a")</f>
        <v>-6.3980257099709115E-2</v>
      </c>
    </row>
    <row r="6" spans="2:5" ht="20.25" customHeight="1">
      <c r="B6" s="11" t="s">
        <v>63</v>
      </c>
      <c r="C6" s="304">
        <v>10606.4</v>
      </c>
      <c r="D6" s="305">
        <v>10585.3</v>
      </c>
      <c r="E6" s="439">
        <f t="shared" si="0"/>
        <v>1.9933303732535086E-3</v>
      </c>
    </row>
    <row r="7" spans="2:5" ht="20.25" customHeight="1">
      <c r="B7" s="11" t="s">
        <v>64</v>
      </c>
      <c r="C7" s="304">
        <v>3944.6</v>
      </c>
      <c r="D7" s="305">
        <v>4255.8</v>
      </c>
      <c r="E7" s="368">
        <f t="shared" si="0"/>
        <v>-7.3123737017717058E-2</v>
      </c>
    </row>
    <row r="8" spans="2:5" ht="20.25" customHeight="1">
      <c r="B8" s="11" t="s">
        <v>65</v>
      </c>
      <c r="C8" s="304">
        <v>2092.6999999999998</v>
      </c>
      <c r="D8" s="305">
        <v>2085.9</v>
      </c>
      <c r="E8" s="370">
        <f t="shared" si="0"/>
        <v>3.2599837000813685E-3</v>
      </c>
    </row>
    <row r="9" spans="2:5" ht="20.25" customHeight="1">
      <c r="B9" s="11" t="s">
        <v>66</v>
      </c>
      <c r="C9" s="304">
        <v>2525.8000000000002</v>
      </c>
      <c r="D9" s="305">
        <v>2591.4</v>
      </c>
      <c r="E9" s="370">
        <f t="shared" si="0"/>
        <v>-2.5314501813691406E-2</v>
      </c>
    </row>
    <row r="10" spans="2:5" ht="20.25" customHeight="1">
      <c r="B10" s="11" t="s">
        <v>67</v>
      </c>
      <c r="C10" s="304">
        <v>174.6</v>
      </c>
      <c r="D10" s="305">
        <v>135.80000000000001</v>
      </c>
      <c r="E10" s="370">
        <f t="shared" si="0"/>
        <v>0.28571428571428559</v>
      </c>
    </row>
    <row r="11" spans="2:5" ht="20.25" customHeight="1">
      <c r="B11" s="11" t="s">
        <v>68</v>
      </c>
      <c r="C11" s="304">
        <v>5.2</v>
      </c>
      <c r="D11" s="305">
        <v>5.3</v>
      </c>
      <c r="E11" s="370">
        <f t="shared" si="0"/>
        <v>-1.886792452830182E-2</v>
      </c>
    </row>
    <row r="12" spans="2:5" ht="20.25" customHeight="1">
      <c r="B12" s="11" t="s">
        <v>69</v>
      </c>
      <c r="C12" s="304">
        <v>82.3</v>
      </c>
      <c r="D12" s="305">
        <v>81</v>
      </c>
      <c r="E12" s="370">
        <f t="shared" si="0"/>
        <v>1.6049382716049349E-2</v>
      </c>
    </row>
    <row r="13" spans="2:5" ht="20.25" customHeight="1">
      <c r="B13" s="11" t="s">
        <v>70</v>
      </c>
      <c r="C13" s="304">
        <v>232.8</v>
      </c>
      <c r="D13" s="305">
        <v>198.5</v>
      </c>
      <c r="E13" s="370">
        <f t="shared" si="0"/>
        <v>0.17279596977329981</v>
      </c>
    </row>
    <row r="14" spans="2:5" ht="20.25" customHeight="1">
      <c r="B14" s="295" t="s">
        <v>164</v>
      </c>
      <c r="C14" s="362">
        <v>0</v>
      </c>
      <c r="D14" s="345">
        <v>1.2</v>
      </c>
      <c r="E14" s="368">
        <f t="shared" si="0"/>
        <v>-1</v>
      </c>
    </row>
    <row r="15" spans="2:5" ht="20.25" customHeight="1" thickBot="1">
      <c r="B15" s="11" t="s">
        <v>71</v>
      </c>
      <c r="C15" s="94">
        <v>260.89999999999998</v>
      </c>
      <c r="D15" s="92">
        <v>281.10000000000002</v>
      </c>
      <c r="E15" s="370">
        <f t="shared" si="0"/>
        <v>-7.186054784774118E-2</v>
      </c>
    </row>
    <row r="16" spans="2:5" ht="30" customHeight="1" thickBot="1">
      <c r="B16" s="19" t="s">
        <v>72</v>
      </c>
      <c r="C16" s="339">
        <f>SUM(C4:C15)-C14</f>
        <v>22867.599999999999</v>
      </c>
      <c r="D16" s="301">
        <f>SUM(D4:D15)-D14</f>
        <v>23356.1</v>
      </c>
      <c r="E16" s="440">
        <f t="shared" si="0"/>
        <v>-2.091530692196043E-2</v>
      </c>
    </row>
    <row r="17" spans="1:16" ht="20.25" customHeight="1">
      <c r="B17" s="11" t="s">
        <v>73</v>
      </c>
      <c r="C17" s="304">
        <v>170.4</v>
      </c>
      <c r="D17" s="305">
        <v>152.1</v>
      </c>
      <c r="E17" s="370">
        <f t="shared" si="0"/>
        <v>0.12031558185404347</v>
      </c>
    </row>
    <row r="18" spans="1:16" ht="20.25" customHeight="1">
      <c r="B18" s="11" t="s">
        <v>74</v>
      </c>
      <c r="C18" s="304">
        <v>261.7</v>
      </c>
      <c r="D18" s="305">
        <v>301.39999999999998</v>
      </c>
      <c r="E18" s="370">
        <f t="shared" si="0"/>
        <v>-0.13171864631718644</v>
      </c>
    </row>
    <row r="19" spans="1:16" ht="20.25" customHeight="1">
      <c r="B19" s="11" t="s">
        <v>75</v>
      </c>
      <c r="C19" s="304">
        <v>1988.6</v>
      </c>
      <c r="D19" s="305">
        <v>1453.4</v>
      </c>
      <c r="E19" s="370">
        <f t="shared" si="0"/>
        <v>0.36823998899133054</v>
      </c>
    </row>
    <row r="20" spans="1:16" ht="20.25" customHeight="1">
      <c r="B20" s="11" t="s">
        <v>76</v>
      </c>
      <c r="C20" s="304">
        <v>1.5</v>
      </c>
      <c r="D20" s="305">
        <v>26</v>
      </c>
      <c r="E20" s="370">
        <f t="shared" si="0"/>
        <v>-0.94230769230769229</v>
      </c>
    </row>
    <row r="21" spans="1:16" ht="20.25" customHeight="1">
      <c r="B21" s="11" t="s">
        <v>77</v>
      </c>
      <c r="C21" s="304">
        <v>186.1</v>
      </c>
      <c r="D21" s="305">
        <v>141.69999999999999</v>
      </c>
      <c r="E21" s="370">
        <f t="shared" si="0"/>
        <v>0.31333803810868038</v>
      </c>
    </row>
    <row r="22" spans="1:16" ht="20.25" customHeight="1">
      <c r="B22" s="11" t="s">
        <v>78</v>
      </c>
      <c r="C22" s="304">
        <v>226.2</v>
      </c>
      <c r="D22" s="305">
        <v>160.1</v>
      </c>
      <c r="E22" s="370">
        <f t="shared" si="0"/>
        <v>0.41286695815115548</v>
      </c>
    </row>
    <row r="23" spans="1:16" s="296" customFormat="1" ht="20.25" customHeight="1">
      <c r="A23" s="297"/>
      <c r="B23" s="295" t="s">
        <v>164</v>
      </c>
      <c r="C23" s="346">
        <v>27.3</v>
      </c>
      <c r="D23" s="345">
        <v>22.2</v>
      </c>
      <c r="E23" s="369">
        <f t="shared" si="0"/>
        <v>0.2297297297297298</v>
      </c>
      <c r="F23" s="303"/>
      <c r="G23" s="303"/>
      <c r="H23" s="303"/>
      <c r="I23" s="303"/>
      <c r="J23" s="303"/>
      <c r="K23" s="303"/>
      <c r="L23" s="303"/>
      <c r="M23" s="303"/>
      <c r="N23" s="303"/>
      <c r="O23" s="303"/>
      <c r="P23" s="303"/>
    </row>
    <row r="24" spans="1:16" s="308" customFormat="1" ht="20.25" customHeight="1">
      <c r="A24" s="303"/>
      <c r="B24" s="11" t="s">
        <v>167</v>
      </c>
      <c r="C24" s="304">
        <v>43.1</v>
      </c>
      <c r="D24" s="253">
        <v>0</v>
      </c>
      <c r="E24" s="369" t="str">
        <f t="shared" si="0"/>
        <v>n/a</v>
      </c>
      <c r="F24" s="303"/>
      <c r="G24" s="303"/>
      <c r="H24" s="303"/>
      <c r="I24" s="303"/>
      <c r="J24" s="303"/>
      <c r="K24" s="303"/>
      <c r="L24" s="303"/>
      <c r="M24" s="303"/>
      <c r="N24" s="303"/>
      <c r="O24" s="303"/>
      <c r="P24" s="303"/>
    </row>
    <row r="25" spans="1:16" ht="20.25" customHeight="1">
      <c r="B25" s="11" t="s">
        <v>79</v>
      </c>
      <c r="C25" s="304">
        <v>1383.8</v>
      </c>
      <c r="D25" s="305">
        <v>1735.3</v>
      </c>
      <c r="E25" s="370">
        <f t="shared" si="0"/>
        <v>-0.20255863539445629</v>
      </c>
    </row>
    <row r="26" spans="1:16" ht="20.25" customHeight="1" thickBot="1">
      <c r="B26" s="11" t="s">
        <v>80</v>
      </c>
      <c r="C26" s="304">
        <v>12.8</v>
      </c>
      <c r="D26" s="305">
        <v>12.6</v>
      </c>
      <c r="E26" s="368">
        <f t="shared" si="0"/>
        <v>1.5873015873015959E-2</v>
      </c>
    </row>
    <row r="27" spans="1:16" ht="30" customHeight="1" thickBot="1">
      <c r="B27" s="19" t="s">
        <v>81</v>
      </c>
      <c r="C27" s="339">
        <f>SUM(C17:C26)-C23</f>
        <v>4274.2</v>
      </c>
      <c r="D27" s="300">
        <f>SUM(D17:D26)-D23</f>
        <v>3982.6</v>
      </c>
      <c r="E27" s="440">
        <f t="shared" si="0"/>
        <v>7.321850047707526E-2</v>
      </c>
    </row>
    <row r="28" spans="1:16" ht="30" customHeight="1" thickBot="1">
      <c r="B28" s="20" t="s">
        <v>82</v>
      </c>
      <c r="C28" s="199">
        <f>C27+C16</f>
        <v>27141.8</v>
      </c>
      <c r="D28" s="199">
        <f>D16+D27</f>
        <v>27338.699999999997</v>
      </c>
      <c r="E28" s="441">
        <f t="shared" si="0"/>
        <v>-7.2022444373725835E-3</v>
      </c>
    </row>
    <row r="29" spans="1:16" ht="30" customHeight="1" thickBot="1">
      <c r="B29" s="217" t="s">
        <v>83</v>
      </c>
      <c r="C29" s="224"/>
      <c r="D29" s="224"/>
      <c r="E29" s="442"/>
    </row>
    <row r="30" spans="1:16" ht="20.25" customHeight="1">
      <c r="B30" s="10" t="s">
        <v>84</v>
      </c>
      <c r="C30" s="88">
        <v>25.6</v>
      </c>
      <c r="D30" s="91">
        <v>25.6</v>
      </c>
      <c r="E30" s="443">
        <f t="shared" si="0"/>
        <v>0</v>
      </c>
      <c r="G30" s="14"/>
    </row>
    <row r="31" spans="1:16" ht="20.25" customHeight="1">
      <c r="B31" s="11" t="s">
        <v>85</v>
      </c>
      <c r="C31" s="304">
        <v>7174</v>
      </c>
      <c r="D31" s="305">
        <v>7174</v>
      </c>
      <c r="E31" s="370">
        <f t="shared" si="0"/>
        <v>0</v>
      </c>
      <c r="G31" s="14"/>
    </row>
    <row r="32" spans="1:16" ht="20.25" customHeight="1">
      <c r="B32" s="11" t="s">
        <v>86</v>
      </c>
      <c r="C32" s="281">
        <v>-7.9</v>
      </c>
      <c r="D32" s="260">
        <v>-12.2</v>
      </c>
      <c r="E32" s="370">
        <f t="shared" si="0"/>
        <v>-0.35245901639344257</v>
      </c>
      <c r="G32" s="14"/>
    </row>
    <row r="33" spans="1:16" ht="20.25" customHeight="1" thickBot="1">
      <c r="B33" s="11" t="s">
        <v>87</v>
      </c>
      <c r="C33" s="304">
        <v>2366.1</v>
      </c>
      <c r="D33" s="305">
        <v>1890.8</v>
      </c>
      <c r="E33" s="444">
        <f t="shared" si="0"/>
        <v>0.25137507933149988</v>
      </c>
      <c r="G33" s="14"/>
    </row>
    <row r="34" spans="1:16" ht="20.25" customHeight="1" thickBot="1">
      <c r="B34" s="217" t="s">
        <v>88</v>
      </c>
      <c r="C34" s="95">
        <f>SUM(C30:C33)</f>
        <v>9557.8000000000011</v>
      </c>
      <c r="D34" s="293">
        <f>SUM(D30:D33)</f>
        <v>9078.2000000000007</v>
      </c>
      <c r="E34" s="445">
        <f t="shared" si="0"/>
        <v>5.2829856138882192E-2</v>
      </c>
      <c r="G34" s="14"/>
    </row>
    <row r="35" spans="1:16" ht="20.25" customHeight="1" thickBot="1">
      <c r="B35" s="11" t="s">
        <v>89</v>
      </c>
      <c r="C35" s="282">
        <v>0</v>
      </c>
      <c r="D35" s="283">
        <v>0</v>
      </c>
      <c r="E35" s="446" t="str">
        <f t="shared" si="0"/>
        <v>n/a</v>
      </c>
      <c r="G35" s="14"/>
    </row>
    <row r="36" spans="1:16" ht="30" customHeight="1" thickBot="1">
      <c r="B36" s="19" t="s">
        <v>90</v>
      </c>
      <c r="C36" s="200">
        <f>SUM(C34:C35)</f>
        <v>9557.8000000000011</v>
      </c>
      <c r="D36" s="90">
        <f>SUM(D34:D35)</f>
        <v>9078.2000000000007</v>
      </c>
      <c r="E36" s="440">
        <f t="shared" si="0"/>
        <v>5.2829856138882192E-2</v>
      </c>
      <c r="G36" s="46"/>
    </row>
    <row r="37" spans="1:16" ht="20.25" customHeight="1">
      <c r="B37" s="11" t="s">
        <v>91</v>
      </c>
      <c r="C37" s="88">
        <v>7034.6</v>
      </c>
      <c r="D37" s="91">
        <v>7683.5</v>
      </c>
      <c r="E37" s="370">
        <f t="shared" si="0"/>
        <v>-8.4453699485911318E-2</v>
      </c>
      <c r="G37" s="14"/>
    </row>
    <row r="38" spans="1:16" ht="20.25" customHeight="1">
      <c r="B38" s="11" t="s">
        <v>92</v>
      </c>
      <c r="C38" s="304">
        <v>4582.5</v>
      </c>
      <c r="D38" s="305">
        <v>4550.2</v>
      </c>
      <c r="E38" s="370">
        <f t="shared" si="0"/>
        <v>7.09858907300782E-3</v>
      </c>
      <c r="G38" s="14"/>
    </row>
    <row r="39" spans="1:16" ht="20.25" customHeight="1">
      <c r="B39" s="11" t="s">
        <v>93</v>
      </c>
      <c r="C39" s="304">
        <v>15.7</v>
      </c>
      <c r="D39" s="305">
        <v>11.7</v>
      </c>
      <c r="E39" s="370">
        <f t="shared" si="0"/>
        <v>0.34188034188034189</v>
      </c>
      <c r="G39" s="14"/>
    </row>
    <row r="40" spans="1:16" ht="20.25" customHeight="1">
      <c r="B40" s="11" t="s">
        <v>94</v>
      </c>
      <c r="C40" s="304">
        <v>747.9</v>
      </c>
      <c r="D40" s="305">
        <v>750.3</v>
      </c>
      <c r="E40" s="368">
        <f t="shared" si="0"/>
        <v>-3.198720511795252E-3</v>
      </c>
      <c r="G40" s="14"/>
    </row>
    <row r="41" spans="1:16" ht="20.25" customHeight="1">
      <c r="B41" s="11" t="s">
        <v>95</v>
      </c>
      <c r="C41" s="304">
        <v>821.1</v>
      </c>
      <c r="D41" s="305">
        <v>908.7</v>
      </c>
      <c r="E41" s="370">
        <f t="shared" si="0"/>
        <v>-9.6401452624628611E-2</v>
      </c>
      <c r="G41" s="14"/>
    </row>
    <row r="42" spans="1:16" ht="20.25" customHeight="1">
      <c r="B42" s="11" t="s">
        <v>96</v>
      </c>
      <c r="C42" s="304">
        <v>5</v>
      </c>
      <c r="D42" s="305">
        <v>4.7</v>
      </c>
      <c r="E42" s="370">
        <f t="shared" si="0"/>
        <v>6.3829787234042507E-2</v>
      </c>
      <c r="G42" s="14"/>
    </row>
    <row r="43" spans="1:16" ht="20.25" customHeight="1">
      <c r="B43" s="11" t="s">
        <v>97</v>
      </c>
      <c r="C43" s="304">
        <v>132.4</v>
      </c>
      <c r="D43" s="305">
        <v>184.2</v>
      </c>
      <c r="E43" s="370">
        <f t="shared" si="0"/>
        <v>-0.28121606948968503</v>
      </c>
      <c r="G43" s="14"/>
    </row>
    <row r="44" spans="1:16" s="298" customFormat="1" ht="20.25" customHeight="1" thickBot="1">
      <c r="A44" s="299"/>
      <c r="B44" s="295" t="s">
        <v>165</v>
      </c>
      <c r="C44" s="306">
        <v>2</v>
      </c>
      <c r="D44" s="307">
        <v>40.1</v>
      </c>
      <c r="E44" s="370">
        <f t="shared" si="0"/>
        <v>-0.95012468827930174</v>
      </c>
      <c r="F44" s="303"/>
      <c r="G44" s="14"/>
      <c r="H44" s="303"/>
      <c r="I44" s="303"/>
      <c r="J44" s="303"/>
      <c r="K44" s="303"/>
      <c r="L44" s="303"/>
      <c r="M44" s="303"/>
      <c r="N44" s="303"/>
      <c r="O44" s="303"/>
      <c r="P44" s="303"/>
    </row>
    <row r="45" spans="1:16" ht="30" customHeight="1" thickBot="1">
      <c r="B45" s="19" t="s">
        <v>98</v>
      </c>
      <c r="C45" s="200">
        <f>SUM(C37:C43)</f>
        <v>13339.2</v>
      </c>
      <c r="D45" s="90">
        <f>SUM(D37:D43)</f>
        <v>14093.300000000003</v>
      </c>
      <c r="E45" s="440">
        <f t="shared" si="0"/>
        <v>-5.3507695145920547E-2</v>
      </c>
      <c r="G45" s="46"/>
    </row>
    <row r="46" spans="1:16" ht="20.25" customHeight="1">
      <c r="B46" s="11" t="s">
        <v>91</v>
      </c>
      <c r="C46" s="304">
        <v>1169.9000000000001</v>
      </c>
      <c r="D46" s="305">
        <v>1322.6</v>
      </c>
      <c r="E46" s="370">
        <f t="shared" si="0"/>
        <v>-0.11545440798427327</v>
      </c>
      <c r="G46" s="14"/>
    </row>
    <row r="47" spans="1:16" ht="20.25" customHeight="1">
      <c r="B47" s="11" t="s">
        <v>92</v>
      </c>
      <c r="C47" s="304">
        <v>479.4</v>
      </c>
      <c r="D47" s="305">
        <v>464.4</v>
      </c>
      <c r="E47" s="370">
        <f t="shared" si="0"/>
        <v>3.2299741602067188E-2</v>
      </c>
      <c r="G47" s="14"/>
    </row>
    <row r="48" spans="1:16" ht="20.25" customHeight="1">
      <c r="B48" s="11" t="s">
        <v>99</v>
      </c>
      <c r="C48" s="304">
        <v>3.7</v>
      </c>
      <c r="D48" s="305">
        <v>6.8</v>
      </c>
      <c r="E48" s="370">
        <f t="shared" si="0"/>
        <v>-0.45588235294117641</v>
      </c>
      <c r="G48" s="14"/>
    </row>
    <row r="49" spans="1:16" ht="20.25" customHeight="1">
      <c r="B49" s="11" t="s">
        <v>94</v>
      </c>
      <c r="C49" s="304">
        <v>116.7</v>
      </c>
      <c r="D49" s="305">
        <v>117.1</v>
      </c>
      <c r="E49" s="368">
        <f t="shared" si="0"/>
        <v>-3.4158838599486893E-3</v>
      </c>
      <c r="G49" s="14"/>
    </row>
    <row r="50" spans="1:16" ht="20.25" customHeight="1">
      <c r="B50" s="11" t="s">
        <v>100</v>
      </c>
      <c r="C50" s="304">
        <v>1670.4</v>
      </c>
      <c r="D50" s="305">
        <v>1524.4</v>
      </c>
      <c r="E50" s="370">
        <f t="shared" si="0"/>
        <v>9.577538703752296E-2</v>
      </c>
      <c r="G50" s="14"/>
    </row>
    <row r="51" spans="1:16" s="302" customFormat="1" ht="20.25" customHeight="1">
      <c r="A51" s="303"/>
      <c r="B51" s="295" t="s">
        <v>165</v>
      </c>
      <c r="C51" s="346">
        <v>79</v>
      </c>
      <c r="D51" s="345">
        <v>87</v>
      </c>
      <c r="E51" s="370">
        <f t="shared" si="0"/>
        <v>-9.1954022988505746E-2</v>
      </c>
      <c r="F51" s="303"/>
      <c r="G51" s="14"/>
      <c r="H51" s="303"/>
      <c r="I51" s="303"/>
      <c r="J51" s="303"/>
      <c r="K51" s="303"/>
      <c r="L51" s="303"/>
      <c r="M51" s="303"/>
      <c r="N51" s="303"/>
      <c r="O51" s="303"/>
      <c r="P51" s="303"/>
    </row>
    <row r="52" spans="1:16" ht="20.25" customHeight="1">
      <c r="B52" s="11" t="s">
        <v>101</v>
      </c>
      <c r="C52" s="304">
        <v>132.69999999999999</v>
      </c>
      <c r="D52" s="305">
        <v>48</v>
      </c>
      <c r="E52" s="370">
        <f t="shared" si="0"/>
        <v>1.7645833333333332</v>
      </c>
      <c r="G52" s="14"/>
    </row>
    <row r="53" spans="1:16" ht="20.25" customHeight="1" thickBot="1">
      <c r="B53" s="11" t="s">
        <v>96</v>
      </c>
      <c r="C53" s="304">
        <v>672</v>
      </c>
      <c r="D53" s="305">
        <v>683.9</v>
      </c>
      <c r="E53" s="370">
        <f t="shared" si="0"/>
        <v>-1.7400204708290654E-2</v>
      </c>
      <c r="G53" s="14"/>
    </row>
    <row r="54" spans="1:16" ht="30" customHeight="1" thickBot="1">
      <c r="B54" s="19" t="s">
        <v>102</v>
      </c>
      <c r="C54" s="200">
        <f>SUM(C46:C53)-C51</f>
        <v>4244.8</v>
      </c>
      <c r="D54" s="315">
        <f>SUM(D46:D53)-D51</f>
        <v>4167.2</v>
      </c>
      <c r="E54" s="440">
        <f t="shared" si="0"/>
        <v>1.8621616433096653E-2</v>
      </c>
      <c r="G54" s="414"/>
    </row>
    <row r="55" spans="1:16" ht="30" customHeight="1" thickBot="1">
      <c r="B55" s="19" t="s">
        <v>103</v>
      </c>
      <c r="C55" s="200">
        <f>C45+C54</f>
        <v>17584</v>
      </c>
      <c r="D55" s="90">
        <f>D45+D54</f>
        <v>18260.500000000004</v>
      </c>
      <c r="E55" s="440">
        <f t="shared" si="0"/>
        <v>-3.7047178335752225E-2</v>
      </c>
    </row>
    <row r="56" spans="1:16" ht="30" customHeight="1" thickBot="1">
      <c r="B56" s="20" t="s">
        <v>104</v>
      </c>
      <c r="C56" s="199">
        <f>C36+C55</f>
        <v>27141.800000000003</v>
      </c>
      <c r="D56" s="199">
        <f>D36+D55</f>
        <v>27338.700000000004</v>
      </c>
      <c r="E56" s="441">
        <f t="shared" si="0"/>
        <v>-7.2022444373727144E-3</v>
      </c>
    </row>
    <row r="57" spans="1:16" s="47" customFormat="1" ht="27.75" customHeight="1">
      <c r="B57" s="412" t="s">
        <v>207</v>
      </c>
      <c r="C57" s="53"/>
      <c r="D57" s="53"/>
    </row>
    <row r="58" spans="1:16" s="303" customFormat="1" ht="32.25" customHeight="1">
      <c r="B58" s="465"/>
      <c r="C58" s="465"/>
      <c r="D58" s="465"/>
      <c r="E58" s="465"/>
    </row>
    <row r="59" spans="1:16" s="303" customFormat="1">
      <c r="B59" s="413"/>
      <c r="C59" s="413"/>
      <c r="D59" s="413"/>
      <c r="E59" s="413"/>
    </row>
    <row r="60" spans="1:16" s="303" customFormat="1">
      <c r="B60" s="413"/>
      <c r="C60" s="413"/>
      <c r="D60" s="413"/>
      <c r="E60" s="413"/>
    </row>
    <row r="61" spans="1:16" s="303" customFormat="1"/>
    <row r="62" spans="1:16" s="303" customFormat="1"/>
    <row r="63" spans="1:16" s="303" customFormat="1"/>
    <row r="64" spans="1:16" s="303" customFormat="1"/>
    <row r="65" s="303" customFormat="1"/>
    <row r="66" s="303" customFormat="1"/>
    <row r="67" s="303" customFormat="1"/>
    <row r="68" s="303" customFormat="1"/>
    <row r="69" s="303" customFormat="1"/>
    <row r="70" s="303" customFormat="1"/>
    <row r="71" s="303" customFormat="1"/>
    <row r="72" s="303" customFormat="1"/>
    <row r="73" s="303" customFormat="1"/>
    <row r="74" s="303" customFormat="1"/>
    <row r="75" s="303" customFormat="1"/>
    <row r="76" s="303" customFormat="1"/>
    <row r="77" s="303" customFormat="1"/>
    <row r="78" s="303" customFormat="1"/>
    <row r="79" s="303" customFormat="1"/>
    <row r="80" s="303" customFormat="1"/>
    <row r="81" s="303" customFormat="1"/>
    <row r="82" s="303" customFormat="1"/>
    <row r="83" s="303" customFormat="1"/>
    <row r="84" s="303" customFormat="1"/>
    <row r="85" s="303" customFormat="1"/>
    <row r="86" s="303" customFormat="1"/>
    <row r="87" s="303" customFormat="1"/>
    <row r="88" s="303" customFormat="1"/>
    <row r="89" s="303" customFormat="1"/>
    <row r="90" s="303" customFormat="1"/>
    <row r="91" s="303" customFormat="1"/>
    <row r="92" s="303" customFormat="1"/>
    <row r="93" s="303" customFormat="1"/>
    <row r="94" s="303" customFormat="1"/>
    <row r="95" s="303" customFormat="1"/>
    <row r="96" s="303" customFormat="1"/>
    <row r="97" s="303" customFormat="1"/>
    <row r="98" s="303" customFormat="1"/>
    <row r="99" s="303" customFormat="1"/>
    <row r="100" s="303" customFormat="1"/>
    <row r="101" s="303" customFormat="1"/>
    <row r="102" s="303" customFormat="1"/>
    <row r="103" s="303" customFormat="1"/>
    <row r="104" s="303" customFormat="1"/>
    <row r="105" s="303" customFormat="1"/>
    <row r="106" s="303" customFormat="1"/>
    <row r="107" s="303" customFormat="1"/>
    <row r="108" s="303" customFormat="1"/>
    <row r="109" s="303" customFormat="1"/>
    <row r="110" s="303" customFormat="1"/>
    <row r="111" s="303" customFormat="1"/>
    <row r="112" s="303" customFormat="1"/>
    <row r="113" s="303" customFormat="1"/>
    <row r="114" s="303" customFormat="1"/>
    <row r="115" s="303" customFormat="1"/>
    <row r="116" s="303" customFormat="1"/>
    <row r="117" s="303" customFormat="1"/>
    <row r="118" s="303" customFormat="1"/>
    <row r="119" s="303" customFormat="1"/>
    <row r="120" s="303" customFormat="1"/>
    <row r="121" s="303" customFormat="1"/>
    <row r="122" s="303" customFormat="1"/>
    <row r="123" s="303" customFormat="1"/>
    <row r="124" s="303" customFormat="1"/>
    <row r="125" s="303" customFormat="1"/>
    <row r="126" s="303" customFormat="1"/>
    <row r="127" s="303" customFormat="1"/>
    <row r="128" s="303" customFormat="1"/>
    <row r="129" s="303" customFormat="1"/>
    <row r="130" s="303" customFormat="1"/>
    <row r="131" s="303" customFormat="1"/>
    <row r="132" s="303" customFormat="1"/>
    <row r="133" s="303" customFormat="1"/>
    <row r="134" s="303" customFormat="1"/>
    <row r="135" s="303" customFormat="1"/>
    <row r="136" s="303" customFormat="1"/>
    <row r="137" s="303" customFormat="1"/>
    <row r="138" s="303" customFormat="1"/>
    <row r="139" s="303" customFormat="1"/>
    <row r="140" s="303" customFormat="1"/>
    <row r="141" s="303" customFormat="1"/>
    <row r="142" s="303" customFormat="1"/>
    <row r="143" s="303" customFormat="1"/>
    <row r="144" s="303" customFormat="1"/>
    <row r="145" s="303" customFormat="1"/>
    <row r="146" s="303" customFormat="1"/>
    <row r="147" s="303" customFormat="1"/>
    <row r="148" s="303" customFormat="1"/>
    <row r="149" s="303" customFormat="1"/>
    <row r="150" s="303" customFormat="1"/>
    <row r="151" s="303" customFormat="1"/>
    <row r="152" s="303" customFormat="1"/>
    <row r="153" s="303" customFormat="1"/>
    <row r="154" s="303" customFormat="1"/>
    <row r="155" s="303" customFormat="1"/>
    <row r="156" s="303" customFormat="1"/>
    <row r="157" s="303" customFormat="1"/>
    <row r="158" s="303" customFormat="1"/>
    <row r="159" s="303" customFormat="1"/>
    <row r="160" s="303" customFormat="1"/>
    <row r="161" s="303" customFormat="1"/>
    <row r="162" s="303" customFormat="1"/>
    <row r="163" s="303" customFormat="1"/>
    <row r="164" s="303" customFormat="1"/>
    <row r="165" s="303" customFormat="1"/>
    <row r="166" s="303" customFormat="1"/>
    <row r="167" s="303" customFormat="1"/>
    <row r="168" s="303" customFormat="1"/>
    <row r="169" s="303" customFormat="1"/>
    <row r="170" s="303" customFormat="1"/>
    <row r="171" s="303" customFormat="1"/>
    <row r="172" s="303" customFormat="1"/>
    <row r="173" s="303" customFormat="1"/>
    <row r="174" s="303" customFormat="1"/>
    <row r="175" s="303" customFormat="1"/>
    <row r="176" s="303" customFormat="1"/>
    <row r="177" s="303" customFormat="1"/>
    <row r="178" s="303" customFormat="1"/>
    <row r="179" s="303" customFormat="1"/>
    <row r="180" s="303" customFormat="1"/>
    <row r="181" s="303" customFormat="1"/>
    <row r="182" s="303" customFormat="1"/>
    <row r="183" s="303" customFormat="1"/>
    <row r="184" s="303" customFormat="1"/>
    <row r="185" s="303" customFormat="1"/>
    <row r="186" s="303" customFormat="1"/>
    <row r="187" s="303" customFormat="1"/>
    <row r="188" s="303" customFormat="1"/>
    <row r="189" s="303" customFormat="1"/>
    <row r="190" s="303" customFormat="1"/>
    <row r="191" s="303" customFormat="1"/>
    <row r="192" s="303" customFormat="1"/>
    <row r="193" s="303" customFormat="1"/>
    <row r="194" s="303" customFormat="1"/>
    <row r="195" s="303" customFormat="1"/>
    <row r="196" s="303" customFormat="1"/>
    <row r="197" s="303" customFormat="1"/>
    <row r="198" s="303" customFormat="1"/>
    <row r="199" s="303" customFormat="1"/>
  </sheetData>
  <mergeCells count="1">
    <mergeCell ref="B58:E58"/>
  </mergeCells>
  <pageMargins left="0.7" right="0.7" top="0.75" bottom="0.75" header="0.3" footer="0.3"/>
  <pageSetup paperSize="9" scale="68"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115" zoomScaleNormal="115" workbookViewId="0">
      <pane ySplit="3" topLeftCell="A4" activePane="bottomLeft" state="frozen"/>
      <selection pane="bottomLeft" activeCell="H15" sqref="H15"/>
    </sheetView>
  </sheetViews>
  <sheetFormatPr defaultRowHeight="14.25"/>
  <cols>
    <col min="1" max="1" width="1.625" style="22" customWidth="1"/>
    <col min="2" max="2" width="72.625" customWidth="1"/>
    <col min="3" max="3" width="16.125" customWidth="1"/>
    <col min="4" max="4" width="3.875" style="308" customWidth="1"/>
    <col min="5" max="5" width="16.125" customWidth="1"/>
    <col min="6" max="6" width="15.625" style="235" customWidth="1"/>
  </cols>
  <sheetData>
    <row r="1" spans="2:8" ht="50.25" customHeight="1" thickBot="1">
      <c r="B1" s="23" t="s">
        <v>22</v>
      </c>
      <c r="C1" s="22"/>
      <c r="D1" s="303"/>
      <c r="E1" s="22"/>
      <c r="F1" s="233"/>
    </row>
    <row r="2" spans="2:8" ht="20.25" customHeight="1" thickBot="1">
      <c r="B2" s="21" t="s">
        <v>105</v>
      </c>
      <c r="C2" s="459" t="s">
        <v>189</v>
      </c>
      <c r="D2" s="459"/>
      <c r="E2" s="459"/>
      <c r="F2" s="460"/>
    </row>
    <row r="3" spans="2:8" ht="20.25" customHeight="1" thickBot="1">
      <c r="B3" s="24" t="s">
        <v>24</v>
      </c>
      <c r="C3" s="225" t="s">
        <v>190</v>
      </c>
      <c r="D3" s="225"/>
      <c r="E3" s="25" t="s">
        <v>191</v>
      </c>
      <c r="F3" s="244" t="s">
        <v>28</v>
      </c>
    </row>
    <row r="4" spans="2:8" ht="25.5" customHeight="1" thickBot="1">
      <c r="B4" s="13" t="s">
        <v>106</v>
      </c>
      <c r="C4" s="95">
        <f>'Consolidated income statement'!F25</f>
        <v>475.29999999999984</v>
      </c>
      <c r="D4" s="95"/>
      <c r="E4" s="97">
        <f>'Consolidated income statement'!G25</f>
        <v>230.30000000000027</v>
      </c>
      <c r="F4" s="447">
        <f>IFERROR((C4-E4)/E4,"n/a")</f>
        <v>1.0638297872340394</v>
      </c>
      <c r="H4" s="63"/>
    </row>
    <row r="5" spans="2:8" ht="25.5" customHeight="1" thickBot="1">
      <c r="B5" s="13" t="s">
        <v>107</v>
      </c>
      <c r="C5" s="96">
        <f>SUM(C6:C22)</f>
        <v>852.69999999999982</v>
      </c>
      <c r="D5" s="96"/>
      <c r="E5" s="97">
        <f>SUM(E6:E22)</f>
        <v>505.4000000000002</v>
      </c>
      <c r="F5" s="447">
        <f t="shared" ref="F5:F47" si="0">IFERROR((C5-E5)/E5,"n/a")</f>
        <v>0.68717847249703101</v>
      </c>
      <c r="H5" s="65"/>
    </row>
    <row r="6" spans="2:8" ht="15">
      <c r="B6" s="309" t="s">
        <v>166</v>
      </c>
      <c r="C6" s="236">
        <v>861.4</v>
      </c>
      <c r="D6" s="236"/>
      <c r="E6" s="237">
        <v>373.8</v>
      </c>
      <c r="F6" s="448">
        <f t="shared" si="0"/>
        <v>1.3044408774745853</v>
      </c>
      <c r="H6" s="62"/>
    </row>
    <row r="7" spans="2:8" ht="15">
      <c r="B7" s="7" t="s">
        <v>108</v>
      </c>
      <c r="C7" s="238">
        <v>-115.2</v>
      </c>
      <c r="D7" s="238"/>
      <c r="E7" s="239">
        <v>-148.9</v>
      </c>
      <c r="F7" s="449">
        <f t="shared" si="0"/>
        <v>-0.22632639355271997</v>
      </c>
      <c r="H7" s="64"/>
    </row>
    <row r="8" spans="2:8" ht="15">
      <c r="B8" s="7" t="s">
        <v>109</v>
      </c>
      <c r="C8" s="238">
        <v>90.5</v>
      </c>
      <c r="D8" s="238"/>
      <c r="E8" s="239">
        <v>85.1</v>
      </c>
      <c r="F8" s="449">
        <f t="shared" si="0"/>
        <v>6.3454759106933087E-2</v>
      </c>
      <c r="H8" s="64"/>
    </row>
    <row r="9" spans="2:8" ht="15">
      <c r="B9" s="7" t="s">
        <v>160</v>
      </c>
      <c r="C9" s="238">
        <v>-4.8</v>
      </c>
      <c r="D9" s="238"/>
      <c r="E9" s="239">
        <v>-0.7</v>
      </c>
      <c r="F9" s="450">
        <f t="shared" si="0"/>
        <v>5.8571428571428568</v>
      </c>
      <c r="H9" s="64"/>
    </row>
    <row r="10" spans="2:8" ht="15">
      <c r="B10" s="7" t="s">
        <v>110</v>
      </c>
      <c r="C10" s="238">
        <v>0.5</v>
      </c>
      <c r="D10" s="238"/>
      <c r="E10" s="239">
        <v>0.1</v>
      </c>
      <c r="F10" s="450">
        <f t="shared" si="0"/>
        <v>4</v>
      </c>
      <c r="H10" s="64"/>
    </row>
    <row r="11" spans="2:8" ht="15">
      <c r="B11" s="7" t="s">
        <v>111</v>
      </c>
      <c r="C11" s="238">
        <v>348.5</v>
      </c>
      <c r="D11" s="238"/>
      <c r="E11" s="239">
        <v>248.5</v>
      </c>
      <c r="F11" s="449">
        <f t="shared" si="0"/>
        <v>0.4024144869215292</v>
      </c>
      <c r="H11" s="64"/>
    </row>
    <row r="12" spans="2:8" ht="15">
      <c r="B12" s="7" t="s">
        <v>112</v>
      </c>
      <c r="C12" s="238">
        <v>45.6</v>
      </c>
      <c r="D12" s="238"/>
      <c r="E12" s="239">
        <v>-41.8</v>
      </c>
      <c r="F12" s="449">
        <f t="shared" si="0"/>
        <v>-2.0909090909090913</v>
      </c>
      <c r="H12" s="64"/>
    </row>
    <row r="13" spans="2:8" ht="15">
      <c r="B13" s="7" t="s">
        <v>113</v>
      </c>
      <c r="C13" s="238">
        <v>-581.20000000000005</v>
      </c>
      <c r="D13" s="238"/>
      <c r="E13" s="239">
        <v>-29.2</v>
      </c>
      <c r="F13" s="370">
        <f t="shared" si="0"/>
        <v>18.904109589041095</v>
      </c>
      <c r="H13" s="64"/>
    </row>
    <row r="14" spans="2:8" ht="15">
      <c r="B14" s="7" t="s">
        <v>114</v>
      </c>
      <c r="C14" s="238">
        <v>69.3</v>
      </c>
      <c r="D14" s="238"/>
      <c r="E14" s="239">
        <v>-73.8</v>
      </c>
      <c r="F14" s="449">
        <f t="shared" si="0"/>
        <v>-1.9390243902439024</v>
      </c>
      <c r="H14" s="64"/>
    </row>
    <row r="15" spans="2:8" ht="15">
      <c r="B15" s="7" t="s">
        <v>115</v>
      </c>
      <c r="C15" s="238">
        <v>-7.6</v>
      </c>
      <c r="D15" s="238"/>
      <c r="E15" s="239">
        <v>-1.5</v>
      </c>
      <c r="F15" s="449">
        <f t="shared" si="0"/>
        <v>4.0666666666666664</v>
      </c>
      <c r="H15" s="64"/>
    </row>
    <row r="16" spans="2:8" ht="15">
      <c r="B16" s="7" t="s">
        <v>116</v>
      </c>
      <c r="C16" s="238">
        <v>5.3</v>
      </c>
      <c r="D16" s="238"/>
      <c r="E16" s="239">
        <v>11.1</v>
      </c>
      <c r="F16" s="449">
        <f t="shared" si="0"/>
        <v>-0.52252252252252251</v>
      </c>
      <c r="H16" s="64"/>
    </row>
    <row r="17" spans="1:8" ht="15">
      <c r="B17" s="7" t="s">
        <v>161</v>
      </c>
      <c r="C17" s="238">
        <v>-1.4</v>
      </c>
      <c r="D17" s="238"/>
      <c r="E17" s="239">
        <v>-1.3</v>
      </c>
      <c r="F17" s="449">
        <f t="shared" si="0"/>
        <v>7.6923076923076816E-2</v>
      </c>
      <c r="H17" s="64"/>
    </row>
    <row r="18" spans="1:8" ht="15">
      <c r="B18" s="7" t="s">
        <v>117</v>
      </c>
      <c r="C18" s="238">
        <v>99.2</v>
      </c>
      <c r="D18" s="238"/>
      <c r="E18" s="239">
        <v>8.8000000000000007</v>
      </c>
      <c r="F18" s="370">
        <f t="shared" si="0"/>
        <v>10.272727272727273</v>
      </c>
      <c r="H18" s="64"/>
    </row>
    <row r="19" spans="1:8" ht="15">
      <c r="B19" s="7" t="s">
        <v>118</v>
      </c>
      <c r="C19" s="238">
        <v>71.900000000000006</v>
      </c>
      <c r="D19" s="238"/>
      <c r="E19" s="239">
        <v>31.1</v>
      </c>
      <c r="F19" s="449">
        <f t="shared" si="0"/>
        <v>1.3118971061093248</v>
      </c>
      <c r="H19" s="64"/>
    </row>
    <row r="20" spans="1:8" ht="15" customHeight="1">
      <c r="B20" s="7" t="s">
        <v>119</v>
      </c>
      <c r="C20" s="238">
        <v>-72.2</v>
      </c>
      <c r="D20" s="238"/>
      <c r="E20" s="239">
        <v>-65.3</v>
      </c>
      <c r="F20" s="449">
        <f t="shared" si="0"/>
        <v>0.10566615620214405</v>
      </c>
      <c r="H20" s="64"/>
    </row>
    <row r="21" spans="1:8" ht="15" customHeight="1">
      <c r="B21" s="7" t="s">
        <v>120</v>
      </c>
      <c r="C21" s="238">
        <v>33.9</v>
      </c>
      <c r="D21" s="238"/>
      <c r="E21" s="239">
        <v>16.5</v>
      </c>
      <c r="F21" s="450">
        <f t="shared" si="0"/>
        <v>1.0545454545454545</v>
      </c>
      <c r="H21" s="64"/>
    </row>
    <row r="22" spans="1:8" ht="15.75" thickBot="1">
      <c r="B22" s="7" t="s">
        <v>121</v>
      </c>
      <c r="C22" s="240">
        <v>9</v>
      </c>
      <c r="D22" s="240"/>
      <c r="E22" s="241">
        <v>92.9</v>
      </c>
      <c r="F22" s="449">
        <f t="shared" si="0"/>
        <v>-0.90312163616792251</v>
      </c>
      <c r="H22" s="64"/>
    </row>
    <row r="23" spans="1:8" ht="25.5" customHeight="1" thickBot="1">
      <c r="B23" s="13" t="s">
        <v>122</v>
      </c>
      <c r="C23" s="96">
        <f>C4+C5</f>
        <v>1327.9999999999995</v>
      </c>
      <c r="D23" s="96"/>
      <c r="E23" s="97">
        <f>E4+E5</f>
        <v>735.7000000000005</v>
      </c>
      <c r="F23" s="447">
        <f t="shared" si="0"/>
        <v>0.80508359385618955</v>
      </c>
      <c r="H23" s="65"/>
    </row>
    <row r="24" spans="1:8" ht="15">
      <c r="B24" s="7" t="s">
        <v>123</v>
      </c>
      <c r="C24" s="238">
        <v>-44.2</v>
      </c>
      <c r="D24" s="238"/>
      <c r="E24" s="237">
        <v>-99.5</v>
      </c>
      <c r="F24" s="448">
        <f t="shared" si="0"/>
        <v>-0.55577889447236173</v>
      </c>
      <c r="H24" s="64"/>
    </row>
    <row r="25" spans="1:8" ht="15.75" thickBot="1">
      <c r="B25" s="7" t="s">
        <v>124</v>
      </c>
      <c r="C25" s="238">
        <v>20.5</v>
      </c>
      <c r="D25" s="238"/>
      <c r="E25" s="241">
        <v>13.4</v>
      </c>
      <c r="F25" s="451">
        <f t="shared" si="0"/>
        <v>0.52985074626865669</v>
      </c>
      <c r="H25" s="64"/>
    </row>
    <row r="26" spans="1:8" ht="25.5" customHeight="1" thickBot="1">
      <c r="B26" s="27" t="s">
        <v>125</v>
      </c>
      <c r="C26" s="243">
        <f>C23+C24+C25</f>
        <v>1304.2999999999995</v>
      </c>
      <c r="D26" s="243"/>
      <c r="E26" s="243">
        <f>E23+E24+E25</f>
        <v>649.60000000000048</v>
      </c>
      <c r="F26" s="452">
        <f t="shared" si="0"/>
        <v>1.0078509852216726</v>
      </c>
      <c r="H26" s="65"/>
    </row>
    <row r="27" spans="1:8" ht="15">
      <c r="B27" s="7" t="s">
        <v>126</v>
      </c>
      <c r="C27" s="238">
        <v>-187</v>
      </c>
      <c r="D27" s="238"/>
      <c r="E27" s="239">
        <v>-93</v>
      </c>
      <c r="F27" s="448">
        <f t="shared" si="0"/>
        <v>1.010752688172043</v>
      </c>
      <c r="H27" s="64"/>
    </row>
    <row r="28" spans="1:8" ht="15">
      <c r="B28" s="7" t="s">
        <v>127</v>
      </c>
      <c r="C28" s="238">
        <v>-90.7</v>
      </c>
      <c r="D28" s="238"/>
      <c r="E28" s="239">
        <v>-46.6</v>
      </c>
      <c r="F28" s="449">
        <f t="shared" si="0"/>
        <v>0.94635193133047213</v>
      </c>
      <c r="H28" s="64"/>
    </row>
    <row r="29" spans="1:8" ht="15">
      <c r="B29" s="7" t="s">
        <v>128</v>
      </c>
      <c r="C29" s="238">
        <v>-29.5</v>
      </c>
      <c r="D29" s="238"/>
      <c r="E29" s="239">
        <v>1800.4</v>
      </c>
      <c r="F29" s="450">
        <f t="shared" si="0"/>
        <v>-1.0163852477227282</v>
      </c>
      <c r="H29" s="64"/>
    </row>
    <row r="30" spans="1:8" s="308" customFormat="1" ht="15">
      <c r="A30" s="303"/>
      <c r="B30" s="7" t="s">
        <v>129</v>
      </c>
      <c r="C30" s="238">
        <v>13.3</v>
      </c>
      <c r="D30" s="238"/>
      <c r="E30" s="239">
        <v>1.6</v>
      </c>
      <c r="F30" s="450">
        <f t="shared" si="0"/>
        <v>7.3125</v>
      </c>
      <c r="H30" s="64"/>
    </row>
    <row r="31" spans="1:8" ht="15">
      <c r="B31" s="309" t="s">
        <v>167</v>
      </c>
      <c r="C31" s="238">
        <v>-42.7</v>
      </c>
      <c r="D31" s="238"/>
      <c r="E31" s="239">
        <v>-270</v>
      </c>
      <c r="F31" s="450">
        <f t="shared" si="0"/>
        <v>-0.84185185185185185</v>
      </c>
      <c r="H31" s="64"/>
    </row>
    <row r="32" spans="1:8" ht="15">
      <c r="B32" s="7" t="s">
        <v>130</v>
      </c>
      <c r="C32" s="238">
        <v>-8.9</v>
      </c>
      <c r="D32" s="238"/>
      <c r="E32" s="239">
        <v>-5.8</v>
      </c>
      <c r="F32" s="450">
        <f t="shared" si="0"/>
        <v>0.53448275862068972</v>
      </c>
      <c r="H32" s="64"/>
    </row>
    <row r="33" spans="1:8" ht="15">
      <c r="B33" s="309" t="s">
        <v>131</v>
      </c>
      <c r="C33" s="238">
        <v>-2.1</v>
      </c>
      <c r="D33" s="238"/>
      <c r="E33" s="239">
        <v>5</v>
      </c>
      <c r="F33" s="450">
        <f t="shared" si="0"/>
        <v>-1.42</v>
      </c>
      <c r="H33" s="64"/>
    </row>
    <row r="34" spans="1:8" ht="15.75" thickBot="1">
      <c r="B34" s="309" t="s">
        <v>132</v>
      </c>
      <c r="C34" s="242">
        <v>0</v>
      </c>
      <c r="D34" s="242"/>
      <c r="E34" s="239">
        <v>2.5</v>
      </c>
      <c r="F34" s="450">
        <f t="shared" si="0"/>
        <v>-1</v>
      </c>
      <c r="H34" s="64"/>
    </row>
    <row r="35" spans="1:8" ht="25.5" customHeight="1" thickBot="1">
      <c r="B35" s="27" t="s">
        <v>168</v>
      </c>
      <c r="C35" s="243">
        <f>SUM(C27:C34)</f>
        <v>-347.59999999999997</v>
      </c>
      <c r="D35" s="98"/>
      <c r="E35" s="243">
        <f>SUM(E27:E34)</f>
        <v>1394.1000000000001</v>
      </c>
      <c r="F35" s="453">
        <f t="shared" si="0"/>
        <v>-1.2493364894914281</v>
      </c>
      <c r="H35" s="65"/>
    </row>
    <row r="36" spans="1:8" ht="15">
      <c r="B36" s="7" t="s">
        <v>133</v>
      </c>
      <c r="C36" s="238">
        <v>-954.2</v>
      </c>
      <c r="D36" s="238"/>
      <c r="E36" s="239">
        <v>-547.1</v>
      </c>
      <c r="F36" s="454">
        <f t="shared" si="0"/>
        <v>0.74410528239809903</v>
      </c>
      <c r="H36" s="64"/>
    </row>
    <row r="37" spans="1:8" ht="15">
      <c r="B37" s="7" t="s">
        <v>134</v>
      </c>
      <c r="C37" s="238">
        <v>120</v>
      </c>
      <c r="D37" s="238"/>
      <c r="E37" s="239">
        <v>2800</v>
      </c>
      <c r="F37" s="450">
        <f t="shared" si="0"/>
        <v>-0.95714285714285718</v>
      </c>
      <c r="H37" s="64"/>
    </row>
    <row r="38" spans="1:8" s="308" customFormat="1" ht="15">
      <c r="A38" s="303"/>
      <c r="B38" s="309" t="s">
        <v>199</v>
      </c>
      <c r="C38" s="242">
        <v>0</v>
      </c>
      <c r="D38" s="238"/>
      <c r="E38" s="239">
        <v>-2275.9</v>
      </c>
      <c r="F38" s="450">
        <f t="shared" si="0"/>
        <v>-1</v>
      </c>
      <c r="H38" s="64"/>
    </row>
    <row r="39" spans="1:8" ht="15">
      <c r="B39" s="7" t="s">
        <v>135</v>
      </c>
      <c r="C39" s="238">
        <v>-3.5</v>
      </c>
      <c r="D39" s="238"/>
      <c r="E39" s="239">
        <v>-0.3</v>
      </c>
      <c r="F39" s="370">
        <f t="shared" si="0"/>
        <v>10.666666666666668</v>
      </c>
      <c r="H39" s="64"/>
    </row>
    <row r="40" spans="1:8" ht="30">
      <c r="B40" s="214" t="s">
        <v>136</v>
      </c>
      <c r="C40" s="238">
        <v>-472.3</v>
      </c>
      <c r="D40" s="238"/>
      <c r="E40" s="239">
        <v>-348.3</v>
      </c>
      <c r="F40" s="450">
        <f t="shared" si="0"/>
        <v>0.35601492965834047</v>
      </c>
      <c r="H40" s="64"/>
    </row>
    <row r="41" spans="1:8" s="308" customFormat="1" ht="15">
      <c r="A41" s="303"/>
      <c r="B41" s="309" t="s">
        <v>200</v>
      </c>
      <c r="C41" s="242">
        <v>0</v>
      </c>
      <c r="D41" s="238"/>
      <c r="E41" s="239">
        <v>-102.9</v>
      </c>
      <c r="F41" s="450">
        <f t="shared" si="0"/>
        <v>-1</v>
      </c>
      <c r="H41" s="64"/>
    </row>
    <row r="42" spans="1:8" s="308" customFormat="1" ht="15.75" thickBot="1">
      <c r="A42" s="303"/>
      <c r="B42" s="309" t="s">
        <v>201</v>
      </c>
      <c r="C42" s="242">
        <v>0</v>
      </c>
      <c r="D42" s="238"/>
      <c r="E42" s="239">
        <v>-3.8</v>
      </c>
      <c r="F42" s="450">
        <f t="shared" si="0"/>
        <v>-1</v>
      </c>
      <c r="H42" s="64"/>
    </row>
    <row r="43" spans="1:8" ht="25.5" customHeight="1" thickBot="1">
      <c r="B43" s="27" t="s">
        <v>137</v>
      </c>
      <c r="C43" s="243">
        <f>SUM(C36:C40)</f>
        <v>-1310</v>
      </c>
      <c r="D43" s="243"/>
      <c r="E43" s="243">
        <f>SUM(E36:E40)</f>
        <v>-371.6</v>
      </c>
      <c r="F43" s="452">
        <f t="shared" si="0"/>
        <v>2.52529601722282</v>
      </c>
      <c r="H43" s="65"/>
    </row>
    <row r="44" spans="1:8" ht="25.5" customHeight="1" thickBot="1">
      <c r="B44" s="310" t="s">
        <v>169</v>
      </c>
      <c r="C44" s="398">
        <f>C26+C35+C43</f>
        <v>-353.30000000000041</v>
      </c>
      <c r="D44" s="363"/>
      <c r="E44" s="286">
        <f>E26+E35+E43</f>
        <v>1672.1000000000008</v>
      </c>
      <c r="F44" s="447">
        <f t="shared" si="0"/>
        <v>-1.2112911907182586</v>
      </c>
      <c r="H44" s="65"/>
    </row>
    <row r="45" spans="1:8" ht="25.5" customHeight="1">
      <c r="B45" s="12" t="s">
        <v>138</v>
      </c>
      <c r="C45" s="364">
        <v>1747.9</v>
      </c>
      <c r="D45" s="365" t="s">
        <v>170</v>
      </c>
      <c r="E45" s="366">
        <v>342.2</v>
      </c>
      <c r="F45" s="433">
        <f t="shared" si="0"/>
        <v>4.1078316773816486</v>
      </c>
      <c r="H45" s="63"/>
    </row>
    <row r="46" spans="1:8" ht="25.5" customHeight="1" thickBot="1">
      <c r="B46" s="7" t="s">
        <v>139</v>
      </c>
      <c r="C46" s="240">
        <v>2</v>
      </c>
      <c r="D46" s="367"/>
      <c r="E46" s="239">
        <v>-0.7</v>
      </c>
      <c r="F46" s="455">
        <f t="shared" si="0"/>
        <v>-3.8571428571428577</v>
      </c>
      <c r="H46" s="64"/>
    </row>
    <row r="47" spans="1:8" ht="25.5" customHeight="1" thickBot="1">
      <c r="B47" s="310" t="s">
        <v>172</v>
      </c>
      <c r="C47" s="252">
        <f>C45+C44+C46</f>
        <v>1396.5999999999997</v>
      </c>
      <c r="D47" s="252" t="s">
        <v>171</v>
      </c>
      <c r="E47" s="285">
        <f>E45+E44+E46</f>
        <v>2013.6000000000008</v>
      </c>
      <c r="F47" s="447">
        <f t="shared" si="0"/>
        <v>-0.3064163686928888</v>
      </c>
      <c r="H47" s="63"/>
    </row>
    <row r="49" spans="2:6" ht="60" customHeight="1">
      <c r="B49" s="466" t="s">
        <v>202</v>
      </c>
      <c r="C49" s="466"/>
      <c r="D49" s="466"/>
      <c r="E49" s="466"/>
      <c r="F49" s="466"/>
    </row>
  </sheetData>
  <mergeCells count="2">
    <mergeCell ref="C2:F2"/>
    <mergeCell ref="B49:F49"/>
  </mergeCells>
  <pageMargins left="0.7" right="0.7" top="0.75" bottom="0.75" header="0.3" footer="0.3"/>
  <pageSetup paperSize="9" scale="58" orientation="portrait" horizontalDpi="4294967294" r:id="rId1"/>
  <ignoredErrors>
    <ignoredError sqref="E5 C43 E4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03"/>
  <sheetViews>
    <sheetView showGridLines="0" zoomScaleNormal="100" workbookViewId="0">
      <pane ySplit="4" topLeftCell="A5" activePane="bottomLeft" state="frozen"/>
      <selection pane="bottomLeft" activeCell="A5" sqref="A5:XFD5"/>
    </sheetView>
  </sheetViews>
  <sheetFormatPr defaultRowHeight="15"/>
  <cols>
    <col min="1" max="1" width="1.625" style="66" customWidth="1"/>
    <col min="2" max="2" width="52.375" style="1" customWidth="1"/>
    <col min="3" max="8" width="14.625" style="1" customWidth="1"/>
    <col min="9" max="33" width="9" style="66"/>
    <col min="34" max="16384" width="9" style="1"/>
  </cols>
  <sheetData>
    <row r="1" spans="1:33" ht="99" customHeight="1">
      <c r="A1" s="477" t="s">
        <v>212</v>
      </c>
      <c r="B1" s="477"/>
      <c r="C1" s="477"/>
      <c r="D1" s="477"/>
      <c r="E1" s="477"/>
      <c r="F1" s="477"/>
      <c r="G1" s="477"/>
      <c r="H1" s="477"/>
      <c r="I1" s="477"/>
      <c r="J1" s="477"/>
      <c r="K1" s="477"/>
    </row>
    <row r="2" spans="1:33" ht="20.25" customHeight="1" thickBot="1">
      <c r="B2" s="23" t="s">
        <v>22</v>
      </c>
      <c r="C2" s="66"/>
      <c r="D2" s="66"/>
      <c r="E2" s="66"/>
      <c r="F2" s="66"/>
      <c r="G2" s="66"/>
      <c r="H2" s="66"/>
    </row>
    <row r="3" spans="1:33" ht="20.25" customHeight="1" thickBot="1">
      <c r="B3" s="467" t="s">
        <v>47</v>
      </c>
      <c r="C3" s="458" t="s">
        <v>192</v>
      </c>
      <c r="D3" s="459"/>
      <c r="E3" s="460"/>
      <c r="F3" s="458" t="s">
        <v>205</v>
      </c>
      <c r="G3" s="459"/>
      <c r="H3" s="460"/>
    </row>
    <row r="4" spans="1:33" ht="20.25" customHeight="1" thickBot="1">
      <c r="B4" s="468"/>
      <c r="C4" s="177">
        <v>2015</v>
      </c>
      <c r="D4" s="3">
        <v>2014</v>
      </c>
      <c r="E4" s="4" t="s">
        <v>28</v>
      </c>
      <c r="F4" s="177">
        <v>2015</v>
      </c>
      <c r="G4" s="3">
        <v>2014</v>
      </c>
      <c r="H4" s="4" t="s">
        <v>28</v>
      </c>
      <c r="I4" s="106"/>
      <c r="J4" s="106"/>
      <c r="K4" s="106"/>
      <c r="L4" s="353"/>
    </row>
    <row r="5" spans="1:33" ht="20.25" customHeight="1" thickBot="1">
      <c r="B5" s="175" t="s">
        <v>140</v>
      </c>
      <c r="C5" s="15">
        <f>C23+C7</f>
        <v>16349090</v>
      </c>
      <c r="D5" s="16">
        <f>D7+D23</f>
        <v>16250497</v>
      </c>
      <c r="E5" s="376">
        <f>(C5-D5)/D5</f>
        <v>6.0670759792762034E-3</v>
      </c>
      <c r="F5" s="15">
        <f>F23+F7</f>
        <v>16349090</v>
      </c>
      <c r="G5" s="16">
        <f>G7+G23</f>
        <v>16250497</v>
      </c>
      <c r="H5" s="376">
        <f>(F5-G5)/G5</f>
        <v>6.0670759792762034E-3</v>
      </c>
      <c r="I5" s="311"/>
      <c r="J5" s="311"/>
      <c r="K5" s="311"/>
      <c r="L5" s="353"/>
    </row>
    <row r="6" spans="1:33" s="172" customFormat="1" ht="20.25" customHeight="1">
      <c r="A6" s="66"/>
      <c r="B6" s="219" t="s">
        <v>141</v>
      </c>
      <c r="C6" s="17"/>
      <c r="D6" s="311"/>
      <c r="E6" s="377"/>
      <c r="F6" s="17"/>
      <c r="G6" s="311"/>
      <c r="H6" s="377"/>
      <c r="I6" s="106"/>
      <c r="J6" s="106"/>
      <c r="K6" s="106"/>
      <c r="L6" s="354"/>
      <c r="M6" s="355"/>
      <c r="N6" s="355"/>
      <c r="O6" s="355"/>
      <c r="P6" s="355"/>
      <c r="Q6" s="355"/>
      <c r="R6" s="355"/>
      <c r="S6" s="355"/>
      <c r="T6" s="355"/>
      <c r="U6" s="355"/>
      <c r="V6" s="355"/>
      <c r="W6" s="355"/>
      <c r="X6" s="355"/>
      <c r="Y6" s="355"/>
      <c r="Z6" s="355"/>
      <c r="AA6" s="355"/>
      <c r="AB6" s="355"/>
      <c r="AC6" s="355"/>
      <c r="AD6" s="355"/>
      <c r="AE6" s="355"/>
      <c r="AF6" s="355"/>
      <c r="AG6" s="355"/>
    </row>
    <row r="7" spans="1:33" ht="20.25" customHeight="1">
      <c r="A7" s="355"/>
      <c r="B7" s="218" t="s">
        <v>142</v>
      </c>
      <c r="C7" s="105">
        <f>C8+C10+C11</f>
        <v>12377021</v>
      </c>
      <c r="D7" s="106">
        <f t="shared" ref="D7" si="0">D8+D10+D11</f>
        <v>12023369</v>
      </c>
      <c r="E7" s="378">
        <f t="shared" ref="E7:E21" si="1">(C7-D7)/D7</f>
        <v>2.9413719232937126E-2</v>
      </c>
      <c r="F7" s="105">
        <f>F8+F10+F11</f>
        <v>12377021</v>
      </c>
      <c r="G7" s="106">
        <f t="shared" ref="G7" si="2">G8+G10+G11</f>
        <v>12023369</v>
      </c>
      <c r="H7" s="378">
        <f t="shared" ref="H7:H13" si="3">(F7-G7)/G7</f>
        <v>2.9413719232937126E-2</v>
      </c>
      <c r="I7" s="311"/>
      <c r="J7" s="311"/>
      <c r="K7" s="311"/>
      <c r="L7" s="353"/>
    </row>
    <row r="8" spans="1:33" ht="20.25" customHeight="1">
      <c r="B8" s="101" t="s">
        <v>143</v>
      </c>
      <c r="C8" s="189">
        <v>4374517</v>
      </c>
      <c r="D8" s="371">
        <v>4255544</v>
      </c>
      <c r="E8" s="379">
        <f t="shared" si="1"/>
        <v>2.7957177742728073E-2</v>
      </c>
      <c r="F8" s="189">
        <v>4374517</v>
      </c>
      <c r="G8" s="371">
        <v>4255544</v>
      </c>
      <c r="H8" s="379">
        <f t="shared" si="3"/>
        <v>2.7957177742728073E-2</v>
      </c>
      <c r="I8" s="106"/>
      <c r="J8" s="106"/>
      <c r="K8" s="106"/>
      <c r="L8" s="353"/>
    </row>
    <row r="9" spans="1:33" ht="20.25" customHeight="1">
      <c r="B9" s="102" t="s">
        <v>14</v>
      </c>
      <c r="C9" s="190">
        <v>886305</v>
      </c>
      <c r="D9" s="372">
        <v>771481</v>
      </c>
      <c r="E9" s="379">
        <f t="shared" si="1"/>
        <v>0.14883581060324233</v>
      </c>
      <c r="F9" s="190">
        <v>886305</v>
      </c>
      <c r="G9" s="372">
        <v>771481</v>
      </c>
      <c r="H9" s="379">
        <f t="shared" si="3"/>
        <v>0.14883581060324233</v>
      </c>
      <c r="I9" s="311"/>
      <c r="J9" s="311"/>
      <c r="K9" s="311"/>
      <c r="L9" s="353"/>
    </row>
    <row r="10" spans="1:33" ht="20.25" customHeight="1">
      <c r="B10" s="101" t="s">
        <v>144</v>
      </c>
      <c r="C10" s="189">
        <v>6519311</v>
      </c>
      <c r="D10" s="371">
        <v>6644687</v>
      </c>
      <c r="E10" s="379">
        <f t="shared" si="1"/>
        <v>-1.8868608859980915E-2</v>
      </c>
      <c r="F10" s="189">
        <v>6519311</v>
      </c>
      <c r="G10" s="371">
        <v>6644687</v>
      </c>
      <c r="H10" s="379">
        <f t="shared" si="3"/>
        <v>-1.8868608859980915E-2</v>
      </c>
      <c r="I10" s="311"/>
      <c r="J10" s="311"/>
      <c r="K10" s="311"/>
      <c r="L10" s="353"/>
    </row>
    <row r="11" spans="1:33" ht="20.25" customHeight="1">
      <c r="B11" s="101" t="s">
        <v>15</v>
      </c>
      <c r="C11" s="189">
        <v>1483193</v>
      </c>
      <c r="D11" s="371">
        <v>1123138</v>
      </c>
      <c r="E11" s="379">
        <f t="shared" si="1"/>
        <v>0.32057948355411359</v>
      </c>
      <c r="F11" s="189">
        <v>1483193</v>
      </c>
      <c r="G11" s="371">
        <v>1123138</v>
      </c>
      <c r="H11" s="379">
        <f t="shared" si="3"/>
        <v>0.32057948355411359</v>
      </c>
      <c r="I11" s="356"/>
      <c r="J11" s="357"/>
      <c r="K11" s="357"/>
      <c r="L11" s="356"/>
    </row>
    <row r="12" spans="1:33" ht="20.25" customHeight="1" thickBot="1">
      <c r="B12" s="111" t="s">
        <v>145</v>
      </c>
      <c r="C12" s="373">
        <v>5990051</v>
      </c>
      <c r="D12" s="325">
        <v>6221111</v>
      </c>
      <c r="E12" s="380">
        <f t="shared" si="1"/>
        <v>-3.7141275891074764E-2</v>
      </c>
      <c r="F12" s="373">
        <v>5990051</v>
      </c>
      <c r="G12" s="325">
        <v>6221111</v>
      </c>
      <c r="H12" s="380">
        <f t="shared" si="3"/>
        <v>-3.7141275891074764E-2</v>
      </c>
      <c r="I12" s="358"/>
      <c r="J12" s="314"/>
      <c r="K12" s="314"/>
      <c r="L12" s="358"/>
    </row>
    <row r="13" spans="1:33" ht="20.25" customHeight="1">
      <c r="B13" s="112" t="s">
        <v>158</v>
      </c>
      <c r="C13" s="147">
        <v>87</v>
      </c>
      <c r="D13" s="374">
        <v>85.3</v>
      </c>
      <c r="E13" s="379">
        <f t="shared" ref="E13" si="4">(C13-D13)/D13</f>
        <v>1.9929660023446694E-2</v>
      </c>
      <c r="F13" s="147">
        <v>86.4</v>
      </c>
      <c r="G13" s="374">
        <v>85</v>
      </c>
      <c r="H13" s="379">
        <f t="shared" si="3"/>
        <v>1.6470588235294185E-2</v>
      </c>
      <c r="I13" s="353"/>
      <c r="J13" s="353"/>
      <c r="K13" s="353"/>
      <c r="L13" s="353"/>
    </row>
    <row r="14" spans="1:33" ht="20.25" customHeight="1">
      <c r="B14" s="103" t="s">
        <v>16</v>
      </c>
      <c r="C14" s="375">
        <v>0.10100000000000001</v>
      </c>
      <c r="D14" s="352">
        <v>8.7999999999999995E-2</v>
      </c>
      <c r="E14" s="456" t="s">
        <v>208</v>
      </c>
      <c r="F14" s="375">
        <v>0.10100000000000001</v>
      </c>
      <c r="G14" s="352">
        <v>8.7999999999999995E-2</v>
      </c>
      <c r="H14" s="456" t="s">
        <v>208</v>
      </c>
    </row>
    <row r="15" spans="1:33" ht="20.25" customHeight="1" thickBot="1">
      <c r="B15" s="103" t="s">
        <v>159</v>
      </c>
      <c r="C15" s="176">
        <v>2.0699999999999998</v>
      </c>
      <c r="D15" s="178">
        <v>1.93</v>
      </c>
      <c r="E15" s="382">
        <f>(C15-D15)/D15</f>
        <v>7.2538860103626895E-2</v>
      </c>
      <c r="F15" s="176">
        <v>2.0699999999999998</v>
      </c>
      <c r="G15" s="178">
        <v>1.93</v>
      </c>
      <c r="H15" s="382">
        <f>(F15-G15)/G15</f>
        <v>7.2538860103626895E-2</v>
      </c>
    </row>
    <row r="16" spans="1:33" ht="20.25" customHeight="1">
      <c r="B16" s="110" t="s">
        <v>146</v>
      </c>
      <c r="C16" s="105">
        <f>C17+C19+C20</f>
        <v>12391326</v>
      </c>
      <c r="D16" s="106">
        <f>D17+D19+D20</f>
        <v>11981389</v>
      </c>
      <c r="E16" s="378">
        <f t="shared" si="1"/>
        <v>3.4214480474676186E-2</v>
      </c>
      <c r="F16" s="105">
        <f>F17+F19+F20</f>
        <v>12383965</v>
      </c>
      <c r="G16" s="106">
        <f>G17+G19+G20</f>
        <v>11983794</v>
      </c>
      <c r="H16" s="378">
        <f t="shared" ref="H16:H21" si="5">(F16-G16)/G16</f>
        <v>3.3392680147873034E-2</v>
      </c>
      <c r="I16" s="359"/>
      <c r="J16" s="314"/>
      <c r="K16" s="314"/>
      <c r="L16" s="359"/>
    </row>
    <row r="17" spans="1:33" ht="20.25" customHeight="1">
      <c r="B17" s="101" t="s">
        <v>143</v>
      </c>
      <c r="C17" s="189">
        <v>4397999</v>
      </c>
      <c r="D17" s="371">
        <v>4243880</v>
      </c>
      <c r="E17" s="379">
        <f t="shared" si="1"/>
        <v>3.6315588565180919E-2</v>
      </c>
      <c r="F17" s="189">
        <v>4400770</v>
      </c>
      <c r="G17" s="371">
        <v>4235665</v>
      </c>
      <c r="H17" s="379">
        <f t="shared" si="5"/>
        <v>3.8979711568313355E-2</v>
      </c>
      <c r="I17" s="107"/>
      <c r="J17" s="107"/>
      <c r="K17" s="107"/>
      <c r="L17" s="353"/>
    </row>
    <row r="18" spans="1:33" ht="20.25" customHeight="1">
      <c r="B18" s="102" t="s">
        <v>14</v>
      </c>
      <c r="C18" s="189">
        <v>881296</v>
      </c>
      <c r="D18" s="371">
        <v>759922</v>
      </c>
      <c r="E18" s="379">
        <f t="shared" si="1"/>
        <v>0.15971902379454733</v>
      </c>
      <c r="F18" s="189">
        <v>871061</v>
      </c>
      <c r="G18" s="371">
        <v>748119</v>
      </c>
      <c r="H18" s="379">
        <f t="shared" si="5"/>
        <v>0.16433481839119177</v>
      </c>
      <c r="I18" s="79"/>
      <c r="J18" s="359"/>
      <c r="K18" s="79"/>
      <c r="L18" s="353"/>
    </row>
    <row r="19" spans="1:33" ht="20.25" customHeight="1">
      <c r="B19" s="101" t="s">
        <v>144</v>
      </c>
      <c r="C19" s="189">
        <v>6532488</v>
      </c>
      <c r="D19" s="371">
        <v>6670820</v>
      </c>
      <c r="E19" s="379">
        <f t="shared" si="1"/>
        <v>-2.0736880923184854E-2</v>
      </c>
      <c r="F19" s="189">
        <v>6551416</v>
      </c>
      <c r="G19" s="371">
        <v>6710108</v>
      </c>
      <c r="H19" s="379">
        <f t="shared" si="5"/>
        <v>-2.3649693864837944E-2</v>
      </c>
      <c r="I19" s="359"/>
      <c r="J19" s="359"/>
      <c r="K19" s="359"/>
      <c r="L19" s="353"/>
    </row>
    <row r="20" spans="1:33" ht="20.25" customHeight="1">
      <c r="B20" s="101" t="s">
        <v>15</v>
      </c>
      <c r="C20" s="189">
        <v>1460839</v>
      </c>
      <c r="D20" s="371">
        <v>1066689</v>
      </c>
      <c r="E20" s="379">
        <f t="shared" si="1"/>
        <v>0.36950788842858601</v>
      </c>
      <c r="F20" s="189">
        <v>1431779</v>
      </c>
      <c r="G20" s="371">
        <v>1038021</v>
      </c>
      <c r="H20" s="379">
        <f t="shared" si="5"/>
        <v>0.37933529283126255</v>
      </c>
      <c r="I20" s="360"/>
      <c r="J20" s="353"/>
      <c r="K20" s="353"/>
      <c r="L20" s="353"/>
    </row>
    <row r="21" spans="1:33" ht="20.25" customHeight="1" thickBot="1">
      <c r="B21" s="111" t="s">
        <v>147</v>
      </c>
      <c r="C21" s="373">
        <v>6031638</v>
      </c>
      <c r="D21" s="325">
        <v>6242450</v>
      </c>
      <c r="E21" s="380">
        <f t="shared" si="1"/>
        <v>-3.377071502374869E-2</v>
      </c>
      <c r="F21" s="373">
        <v>6068444</v>
      </c>
      <c r="G21" s="325">
        <v>6258700</v>
      </c>
      <c r="H21" s="380">
        <f t="shared" si="5"/>
        <v>-3.0398645086040232E-2</v>
      </c>
      <c r="I21" s="360"/>
      <c r="J21" s="353"/>
      <c r="K21" s="353"/>
      <c r="L21" s="353"/>
    </row>
    <row r="22" spans="1:33" ht="20.25" customHeight="1">
      <c r="B22" s="219" t="s">
        <v>148</v>
      </c>
      <c r="C22" s="108"/>
      <c r="D22" s="79"/>
      <c r="E22" s="381"/>
      <c r="F22" s="108"/>
      <c r="G22" s="79"/>
      <c r="H22" s="381"/>
    </row>
    <row r="23" spans="1:33" ht="20.25" customHeight="1">
      <c r="B23" s="100" t="s">
        <v>142</v>
      </c>
      <c r="C23" s="105">
        <f>SUM(C24:C26)</f>
        <v>3972069</v>
      </c>
      <c r="D23" s="106">
        <f t="shared" ref="D23" si="6">SUM(D24:D26)</f>
        <v>4227128</v>
      </c>
      <c r="E23" s="378">
        <f t="shared" ref="E23:E31" si="7">(C23-D23)/D23</f>
        <v>-6.0338603420573025E-2</v>
      </c>
      <c r="F23" s="105">
        <f>SUM(F24:F26)</f>
        <v>3972069</v>
      </c>
      <c r="G23" s="106">
        <f t="shared" ref="G23" si="8">SUM(G24:G26)</f>
        <v>4227128</v>
      </c>
      <c r="H23" s="378">
        <f t="shared" ref="H23:H31" si="9">(F23-G23)/G23</f>
        <v>-6.0338603420573025E-2</v>
      </c>
    </row>
    <row r="24" spans="1:33" ht="20.25" customHeight="1">
      <c r="B24" s="101" t="s">
        <v>149</v>
      </c>
      <c r="C24" s="189">
        <v>41517</v>
      </c>
      <c r="D24" s="371">
        <v>66578</v>
      </c>
      <c r="E24" s="379">
        <f t="shared" si="7"/>
        <v>-0.37641563279161283</v>
      </c>
      <c r="F24" s="189">
        <v>41517</v>
      </c>
      <c r="G24" s="371">
        <v>66578</v>
      </c>
      <c r="H24" s="379">
        <f t="shared" si="9"/>
        <v>-0.37641563279161283</v>
      </c>
    </row>
    <row r="25" spans="1:33" ht="20.25" customHeight="1">
      <c r="B25" s="101" t="s">
        <v>150</v>
      </c>
      <c r="C25" s="189">
        <v>3737282</v>
      </c>
      <c r="D25" s="371">
        <v>3923778</v>
      </c>
      <c r="E25" s="379">
        <f t="shared" si="7"/>
        <v>-4.7529702241054413E-2</v>
      </c>
      <c r="F25" s="189">
        <v>3737282</v>
      </c>
      <c r="G25" s="371">
        <v>3923778</v>
      </c>
      <c r="H25" s="379">
        <f t="shared" si="9"/>
        <v>-4.7529702241054413E-2</v>
      </c>
    </row>
    <row r="26" spans="1:33" s="172" customFormat="1" ht="20.25" customHeight="1" thickBot="1">
      <c r="A26" s="66"/>
      <c r="B26" s="104" t="s">
        <v>17</v>
      </c>
      <c r="C26" s="189">
        <v>193270</v>
      </c>
      <c r="D26" s="371">
        <v>236772</v>
      </c>
      <c r="E26" s="379">
        <f t="shared" si="7"/>
        <v>-0.18372949504164343</v>
      </c>
      <c r="F26" s="189">
        <v>193270</v>
      </c>
      <c r="G26" s="371">
        <v>236772</v>
      </c>
      <c r="H26" s="379">
        <f t="shared" si="9"/>
        <v>-0.18372949504164343</v>
      </c>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row>
    <row r="27" spans="1:33" ht="20.25" customHeight="1" thickBot="1">
      <c r="B27" s="104" t="s">
        <v>151</v>
      </c>
      <c r="C27" s="408">
        <v>18.3</v>
      </c>
      <c r="D27" s="409">
        <v>17.899999999999999</v>
      </c>
      <c r="E27" s="383">
        <f t="shared" ref="E27" si="10">(C27-D27)/D27</f>
        <v>2.2346368715083921E-2</v>
      </c>
      <c r="F27" s="408">
        <v>17.8</v>
      </c>
      <c r="G27" s="409">
        <v>17.2</v>
      </c>
      <c r="H27" s="383">
        <f t="shared" si="9"/>
        <v>3.4883720930232641E-2</v>
      </c>
    </row>
    <row r="28" spans="1:33" ht="20.25" customHeight="1">
      <c r="A28" s="355"/>
      <c r="B28" s="113" t="s">
        <v>146</v>
      </c>
      <c r="C28" s="191">
        <f>SUM(C29:C31)</f>
        <v>4006108</v>
      </c>
      <c r="D28" s="186">
        <f t="shared" ref="D28" si="11">SUM(D29:D31)</f>
        <v>4285747</v>
      </c>
      <c r="E28" s="384">
        <f t="shared" si="7"/>
        <v>-6.524860193567189E-2</v>
      </c>
      <c r="F28" s="191">
        <f>SUM(F29:F31)</f>
        <v>4037377</v>
      </c>
      <c r="G28" s="186">
        <f t="shared" ref="G28" si="12">SUM(G29:G31)</f>
        <v>4341892</v>
      </c>
      <c r="H28" s="384">
        <f t="shared" si="9"/>
        <v>-7.0134171923207672E-2</v>
      </c>
    </row>
    <row r="29" spans="1:33" ht="20.25" customHeight="1">
      <c r="B29" s="101" t="s">
        <v>149</v>
      </c>
      <c r="C29" s="189">
        <v>61165</v>
      </c>
      <c r="D29" s="371">
        <v>79253</v>
      </c>
      <c r="E29" s="379">
        <f t="shared" si="7"/>
        <v>-0.22823110797067619</v>
      </c>
      <c r="F29" s="189">
        <v>64569</v>
      </c>
      <c r="G29" s="371">
        <v>78516</v>
      </c>
      <c r="H29" s="379">
        <f t="shared" si="9"/>
        <v>-0.17763258444138774</v>
      </c>
    </row>
    <row r="30" spans="1:33" ht="20.25" customHeight="1">
      <c r="B30" s="101" t="s">
        <v>150</v>
      </c>
      <c r="C30" s="189">
        <v>3755130</v>
      </c>
      <c r="D30" s="371">
        <v>3975410</v>
      </c>
      <c r="E30" s="379">
        <f t="shared" si="7"/>
        <v>-5.5410636890283013E-2</v>
      </c>
      <c r="F30" s="189">
        <v>3776276</v>
      </c>
      <c r="G30" s="371">
        <v>4033509</v>
      </c>
      <c r="H30" s="379">
        <f t="shared" si="9"/>
        <v>-6.3773999264660125E-2</v>
      </c>
    </row>
    <row r="31" spans="1:33" ht="20.25" customHeight="1" thickBot="1">
      <c r="B31" s="104" t="s">
        <v>17</v>
      </c>
      <c r="C31" s="192">
        <v>189813</v>
      </c>
      <c r="D31" s="193">
        <v>231084</v>
      </c>
      <c r="E31" s="382">
        <f t="shared" si="7"/>
        <v>-0.17859739315573558</v>
      </c>
      <c r="F31" s="192">
        <v>196532</v>
      </c>
      <c r="G31" s="193">
        <v>229867</v>
      </c>
      <c r="H31" s="382">
        <f t="shared" si="9"/>
        <v>-0.14501864121426739</v>
      </c>
    </row>
    <row r="32" spans="1:33" s="66" customFormat="1"/>
    <row r="33" s="66" customFormat="1"/>
    <row r="34" s="66" customFormat="1"/>
    <row r="35" s="66" customFormat="1"/>
    <row r="36" s="66" customFormat="1"/>
    <row r="37" s="66" customFormat="1"/>
    <row r="38" s="66" customFormat="1"/>
    <row r="39" s="66" customFormat="1"/>
    <row r="40" s="66" customFormat="1"/>
    <row r="41" s="66" customFormat="1"/>
    <row r="42" s="66" customFormat="1"/>
    <row r="43" s="66" customFormat="1"/>
    <row r="44" s="66" customFormat="1"/>
    <row r="45" s="66" customFormat="1"/>
    <row r="46" s="66" customFormat="1"/>
    <row r="47" s="66" customFormat="1"/>
    <row r="48" s="66" customFormat="1"/>
    <row r="49" s="66" customFormat="1"/>
    <row r="50" s="66" customFormat="1"/>
    <row r="51" s="66" customFormat="1"/>
    <row r="52" s="66" customFormat="1"/>
    <row r="53" s="66" customFormat="1"/>
    <row r="54" s="66" customFormat="1"/>
    <row r="55" s="66" customFormat="1"/>
    <row r="56" s="66" customFormat="1"/>
    <row r="57" s="66" customFormat="1"/>
    <row r="58" s="66" customFormat="1"/>
    <row r="59" s="66" customFormat="1"/>
    <row r="60" s="66" customFormat="1"/>
    <row r="61" s="66" customFormat="1"/>
    <row r="62" s="66" customFormat="1"/>
    <row r="63" s="66" customFormat="1"/>
    <row r="64" s="66" customFormat="1"/>
    <row r="65" s="66" customFormat="1"/>
    <row r="66" s="66" customFormat="1"/>
    <row r="67" s="66" customFormat="1"/>
    <row r="68" s="66" customFormat="1"/>
    <row r="69" s="66" customFormat="1"/>
    <row r="70" s="66" customFormat="1"/>
    <row r="71" s="66" customFormat="1"/>
    <row r="72" s="66" customFormat="1"/>
    <row r="73" s="66" customFormat="1"/>
    <row r="74" s="66" customFormat="1"/>
    <row r="75" s="66" customFormat="1"/>
    <row r="76" s="66" customFormat="1"/>
    <row r="77" s="66" customFormat="1"/>
    <row r="78" s="66" customFormat="1"/>
    <row r="79" s="66" customFormat="1"/>
    <row r="80" s="66" customFormat="1"/>
    <row r="81" s="66" customFormat="1"/>
    <row r="82" s="66" customFormat="1"/>
    <row r="83" s="66" customFormat="1"/>
    <row r="84" s="66" customFormat="1"/>
    <row r="85" s="66" customFormat="1"/>
    <row r="86" s="66" customFormat="1"/>
    <row r="87" s="66" customFormat="1"/>
    <row r="88" s="66" customFormat="1"/>
    <row r="89" s="66" customFormat="1"/>
    <row r="90" s="66" customFormat="1"/>
    <row r="91" s="66" customFormat="1"/>
    <row r="92" s="66" customFormat="1"/>
    <row r="93" s="66" customFormat="1"/>
    <row r="94" s="66" customFormat="1"/>
    <row r="95" s="66" customFormat="1"/>
    <row r="96" s="66" customFormat="1"/>
    <row r="97" s="66" customFormat="1"/>
    <row r="98" s="66" customFormat="1"/>
    <row r="99" s="66" customFormat="1"/>
    <row r="100" s="66" customFormat="1"/>
    <row r="101" s="66" customFormat="1"/>
    <row r="102" s="66" customFormat="1"/>
    <row r="103" s="66" customFormat="1"/>
    <row r="104" s="66" customFormat="1"/>
    <row r="105" s="66" customFormat="1"/>
    <row r="106" s="66" customFormat="1"/>
    <row r="107" s="66" customFormat="1"/>
    <row r="108" s="66" customFormat="1"/>
    <row r="109" s="66" customFormat="1"/>
    <row r="110" s="66" customFormat="1"/>
    <row r="111" s="66" customFormat="1"/>
    <row r="112" s="66" customFormat="1"/>
    <row r="113" s="66" customFormat="1"/>
    <row r="114" s="66" customFormat="1"/>
    <row r="115" s="66" customFormat="1"/>
    <row r="116" s="66" customFormat="1"/>
    <row r="117" s="66" customFormat="1"/>
    <row r="118" s="66" customFormat="1"/>
    <row r="119" s="66" customFormat="1"/>
    <row r="120" s="66" customFormat="1"/>
    <row r="121" s="66" customFormat="1"/>
    <row r="122" s="66" customFormat="1"/>
    <row r="123" s="66" customFormat="1"/>
    <row r="124" s="66" customFormat="1"/>
    <row r="125" s="66" customFormat="1"/>
    <row r="126" s="66" customFormat="1"/>
    <row r="127" s="66" customFormat="1"/>
    <row r="128" s="66" customFormat="1"/>
    <row r="129" s="66" customFormat="1"/>
    <row r="130" s="66" customFormat="1"/>
    <row r="131" s="66" customFormat="1"/>
    <row r="132" s="66" customFormat="1"/>
    <row r="133" s="66" customFormat="1"/>
    <row r="134" s="66" customFormat="1"/>
    <row r="135" s="66" customFormat="1"/>
    <row r="136" s="66" customFormat="1"/>
    <row r="137" s="66" customFormat="1"/>
    <row r="138" s="66" customFormat="1"/>
    <row r="139" s="66" customFormat="1"/>
    <row r="140" s="66" customFormat="1"/>
    <row r="141" s="66" customFormat="1"/>
    <row r="142" s="66" customFormat="1"/>
    <row r="143" s="66" customFormat="1"/>
    <row r="144" s="66" customFormat="1"/>
    <row r="145" s="66" customFormat="1"/>
    <row r="146" s="66" customFormat="1"/>
    <row r="147" s="66" customFormat="1"/>
    <row r="148" s="66" customFormat="1"/>
    <row r="149" s="66" customFormat="1"/>
    <row r="150" s="66" customFormat="1"/>
    <row r="151" s="66" customFormat="1"/>
    <row r="152" s="66" customFormat="1"/>
    <row r="153" s="66" customFormat="1"/>
    <row r="154" s="66" customFormat="1"/>
    <row r="155" s="66" customFormat="1"/>
    <row r="156" s="66" customFormat="1"/>
    <row r="157" s="66" customFormat="1"/>
    <row r="158" s="66" customFormat="1"/>
    <row r="159" s="66" customFormat="1"/>
    <row r="160" s="66" customFormat="1"/>
    <row r="161" s="66" customFormat="1"/>
    <row r="162" s="66" customFormat="1"/>
    <row r="163" s="66" customFormat="1"/>
    <row r="164" s="66" customFormat="1"/>
    <row r="165" s="66" customFormat="1"/>
    <row r="166" s="66" customFormat="1"/>
    <row r="167" s="66" customFormat="1"/>
    <row r="168" s="66" customFormat="1"/>
    <row r="169" s="66" customFormat="1"/>
    <row r="170" s="66" customFormat="1"/>
    <row r="171" s="66" customFormat="1"/>
    <row r="172" s="66" customFormat="1"/>
    <row r="173" s="66" customFormat="1"/>
    <row r="174" s="66" customFormat="1"/>
    <row r="175" s="66" customFormat="1"/>
    <row r="176" s="66" customFormat="1"/>
    <row r="177" s="66" customFormat="1"/>
    <row r="178" s="66" customFormat="1"/>
    <row r="179" s="66" customFormat="1"/>
    <row r="180" s="66" customFormat="1"/>
    <row r="181" s="66" customFormat="1"/>
    <row r="182" s="66" customFormat="1"/>
    <row r="183" s="66" customFormat="1"/>
    <row r="184" s="66" customFormat="1"/>
    <row r="185" s="66" customFormat="1"/>
    <row r="186" s="66" customFormat="1"/>
    <row r="187" s="66" customFormat="1"/>
    <row r="188" s="66" customFormat="1"/>
    <row r="189" s="66" customFormat="1"/>
    <row r="190" s="66" customFormat="1"/>
    <row r="191" s="66" customFormat="1"/>
    <row r="192" s="66" customFormat="1"/>
    <row r="193" s="66" customFormat="1"/>
    <row r="194" s="66" customFormat="1"/>
    <row r="195" s="66" customFormat="1"/>
    <row r="196" s="66" customFormat="1"/>
    <row r="197" s="66" customFormat="1"/>
    <row r="198" s="66" customFormat="1"/>
    <row r="199" s="66" customFormat="1"/>
    <row r="200" s="66" customFormat="1"/>
    <row r="201" s="66" customFormat="1"/>
    <row r="202" s="66" customFormat="1"/>
    <row r="203" s="66" customFormat="1"/>
  </sheetData>
  <mergeCells count="4">
    <mergeCell ref="C3:E3"/>
    <mergeCell ref="B3:B4"/>
    <mergeCell ref="A1:K1"/>
    <mergeCell ref="F3:H3"/>
  </mergeCells>
  <pageMargins left="0.7" right="0.7" top="0.75" bottom="0.75" header="0.3" footer="0.3"/>
  <pageSetup paperSize="9" scale="59" orientation="portrait" horizontalDpi="4294967294" r:id="rId1"/>
  <colBreaks count="1" manualBreakCount="1">
    <brk id="5" max="1048575" man="1"/>
  </colBreaks>
  <ignoredErrors>
    <ignoredError sqref="D28 C28 C23:D23 F23:G23" formulaRange="1"/>
    <ignoredError sqref="E23 E28 E16 E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3"/>
  <sheetViews>
    <sheetView zoomScaleNormal="100" workbookViewId="0">
      <pane ySplit="3" topLeftCell="A4" activePane="bottomLeft" state="frozen"/>
      <selection pane="bottomLeft" activeCell="J12" sqref="J12"/>
    </sheetView>
  </sheetViews>
  <sheetFormatPr defaultRowHeight="14.25"/>
  <cols>
    <col min="1" max="1" width="1.625" style="303" customWidth="1"/>
    <col min="2" max="2" width="30.75" customWidth="1"/>
    <col min="3" max="5" width="12.625" customWidth="1"/>
    <col min="6" max="8" width="12.625" style="308" customWidth="1"/>
    <col min="9" max="33" width="9" style="303"/>
  </cols>
  <sheetData>
    <row r="1" spans="2:15" s="303" customFormat="1" ht="50.25" customHeight="1" thickBot="1">
      <c r="B1" s="23" t="s">
        <v>22</v>
      </c>
    </row>
    <row r="2" spans="2:15" ht="20.25" customHeight="1" thickBot="1">
      <c r="B2" s="470" t="s">
        <v>152</v>
      </c>
      <c r="C2" s="458" t="s">
        <v>193</v>
      </c>
      <c r="D2" s="459"/>
      <c r="E2" s="460"/>
      <c r="F2" s="458" t="s">
        <v>194</v>
      </c>
      <c r="G2" s="459"/>
      <c r="H2" s="460"/>
    </row>
    <row r="3" spans="2:15" ht="20.25" customHeight="1" thickBot="1">
      <c r="B3" s="471"/>
      <c r="C3" s="99">
        <v>2015</v>
      </c>
      <c r="D3" s="9">
        <v>2014</v>
      </c>
      <c r="E3" s="8" t="s">
        <v>28</v>
      </c>
      <c r="F3" s="99">
        <v>2015</v>
      </c>
      <c r="G3" s="9">
        <v>2014</v>
      </c>
      <c r="H3" s="8" t="s">
        <v>28</v>
      </c>
      <c r="I3" s="414"/>
      <c r="J3" s="414"/>
      <c r="K3" s="414"/>
      <c r="L3" s="414"/>
      <c r="M3" s="414"/>
      <c r="N3" s="414"/>
      <c r="O3" s="414"/>
    </row>
    <row r="4" spans="2:15" ht="25.5" customHeight="1">
      <c r="B4" s="80" t="s">
        <v>173</v>
      </c>
      <c r="C4" s="385">
        <v>0.2465</v>
      </c>
      <c r="D4" s="386">
        <v>0.23599999999999999</v>
      </c>
      <c r="E4" s="392">
        <f>IFERROR((C4-D4)/D4,"n/a")</f>
        <v>4.4491525423728855E-2</v>
      </c>
      <c r="F4" s="385">
        <v>0.2429</v>
      </c>
      <c r="G4" s="386">
        <v>0.2301</v>
      </c>
      <c r="H4" s="392">
        <f>IFERROR((F4-G4)/G4,"n/a")</f>
        <v>5.5627987831377686E-2</v>
      </c>
      <c r="I4" s="417"/>
      <c r="J4" s="417"/>
      <c r="K4" s="417"/>
      <c r="L4" s="417"/>
      <c r="M4" s="414"/>
      <c r="N4" s="414"/>
      <c r="O4" s="414"/>
    </row>
    <row r="5" spans="2:15" ht="25.5" customHeight="1">
      <c r="B5" s="81" t="s">
        <v>153</v>
      </c>
      <c r="C5" s="245">
        <v>0.13350000000000001</v>
      </c>
      <c r="D5" s="246">
        <v>0.13519999999999999</v>
      </c>
      <c r="E5" s="393">
        <f t="shared" ref="E5:E26" si="0">IFERROR((C5-D5)/D5,"n/a")</f>
        <v>-1.2573964497041267E-2</v>
      </c>
      <c r="F5" s="245">
        <v>0.13400000000000001</v>
      </c>
      <c r="G5" s="246">
        <v>0.13350000000000001</v>
      </c>
      <c r="H5" s="393">
        <f t="shared" ref="H5:H26" si="1">IFERROR((F5-G5)/G5,"n/a")</f>
        <v>3.7453183520599282E-3</v>
      </c>
      <c r="I5" s="417"/>
      <c r="J5" s="417"/>
      <c r="K5" s="417"/>
      <c r="L5" s="417"/>
      <c r="M5" s="414"/>
      <c r="N5" s="414"/>
      <c r="O5" s="414"/>
    </row>
    <row r="6" spans="2:15" ht="25.5" customHeight="1">
      <c r="B6" s="81" t="s">
        <v>174</v>
      </c>
      <c r="C6" s="387">
        <v>0.113</v>
      </c>
      <c r="D6" s="388">
        <v>0.1008</v>
      </c>
      <c r="E6" s="392">
        <f t="shared" si="0"/>
        <v>0.12103174603174606</v>
      </c>
      <c r="F6" s="387">
        <v>0.1089</v>
      </c>
      <c r="G6" s="388">
        <v>9.6699999999999994E-2</v>
      </c>
      <c r="H6" s="392">
        <f t="shared" si="1"/>
        <v>0.12616339193381595</v>
      </c>
      <c r="I6" s="417"/>
      <c r="J6" s="417"/>
      <c r="K6" s="417"/>
      <c r="L6" s="417"/>
      <c r="M6" s="414"/>
      <c r="N6" s="414"/>
      <c r="O6" s="414"/>
    </row>
    <row r="7" spans="2:15" ht="18" customHeight="1">
      <c r="B7" s="69" t="s">
        <v>1</v>
      </c>
      <c r="C7" s="389">
        <v>1.4200000000000001E-2</v>
      </c>
      <c r="D7" s="390">
        <v>1.6799999999999999E-2</v>
      </c>
      <c r="E7" s="394">
        <f t="shared" si="0"/>
        <v>-0.15476190476190466</v>
      </c>
      <c r="F7" s="389">
        <v>1.4200000000000001E-2</v>
      </c>
      <c r="G7" s="390">
        <v>1.61E-2</v>
      </c>
      <c r="H7" s="394">
        <f t="shared" si="1"/>
        <v>-0.11801242236024838</v>
      </c>
      <c r="I7" s="418"/>
      <c r="J7" s="418"/>
      <c r="K7" s="418"/>
      <c r="L7" s="418"/>
      <c r="M7" s="414"/>
      <c r="N7" s="414"/>
      <c r="O7" s="414"/>
    </row>
    <row r="8" spans="2:15" ht="18" customHeight="1">
      <c r="B8" s="69" t="s">
        <v>2</v>
      </c>
      <c r="C8" s="389">
        <v>8.5000000000000006E-3</v>
      </c>
      <c r="D8" s="390">
        <v>8.9999999999999993E-3</v>
      </c>
      <c r="E8" s="394">
        <f t="shared" si="0"/>
        <v>-5.5555555555555414E-2</v>
      </c>
      <c r="F8" s="389">
        <v>7.9000000000000008E-3</v>
      </c>
      <c r="G8" s="390">
        <v>9.2999999999999992E-3</v>
      </c>
      <c r="H8" s="394">
        <f t="shared" si="1"/>
        <v>-0.15053763440860199</v>
      </c>
      <c r="I8" s="418"/>
      <c r="J8" s="418"/>
      <c r="K8" s="418"/>
      <c r="L8" s="418"/>
      <c r="M8" s="414"/>
      <c r="N8" s="414"/>
      <c r="O8" s="414"/>
    </row>
    <row r="9" spans="2:15" ht="18" customHeight="1">
      <c r="B9" s="69" t="s">
        <v>3</v>
      </c>
      <c r="C9" s="389">
        <v>5.7999999999999996E-3</v>
      </c>
      <c r="D9" s="390">
        <v>6.3E-3</v>
      </c>
      <c r="E9" s="394">
        <f t="shared" si="0"/>
        <v>-7.936507936507943E-2</v>
      </c>
      <c r="F9" s="389">
        <v>4.5999999999999999E-3</v>
      </c>
      <c r="G9" s="390">
        <v>5.1999999999999998E-3</v>
      </c>
      <c r="H9" s="394">
        <f t="shared" si="1"/>
        <v>-0.11538461538461536</v>
      </c>
      <c r="I9" s="418"/>
      <c r="J9" s="418"/>
      <c r="K9" s="418"/>
      <c r="L9" s="418"/>
      <c r="M9" s="414"/>
      <c r="N9" s="414"/>
      <c r="O9" s="414"/>
    </row>
    <row r="10" spans="2:15" ht="18" customHeight="1">
      <c r="B10" s="69" t="s">
        <v>7</v>
      </c>
      <c r="C10" s="389">
        <v>1.1999999999999999E-3</v>
      </c>
      <c r="D10" s="390">
        <v>1.4E-3</v>
      </c>
      <c r="E10" s="394">
        <f t="shared" si="0"/>
        <v>-0.14285714285714293</v>
      </c>
      <c r="F10" s="389">
        <v>1E-3</v>
      </c>
      <c r="G10" s="390">
        <v>1.2999999999999999E-3</v>
      </c>
      <c r="H10" s="394">
        <f t="shared" si="1"/>
        <v>-0.23076923076923073</v>
      </c>
      <c r="I10" s="418"/>
      <c r="J10" s="418"/>
      <c r="K10" s="418"/>
      <c r="L10" s="418"/>
      <c r="M10" s="414"/>
      <c r="N10" s="414"/>
      <c r="O10" s="414"/>
    </row>
    <row r="11" spans="2:15" ht="18" customHeight="1">
      <c r="B11" s="69" t="s">
        <v>10</v>
      </c>
      <c r="C11" s="389">
        <v>5.3E-3</v>
      </c>
      <c r="D11" s="390">
        <v>3.0000000000000001E-3</v>
      </c>
      <c r="E11" s="394">
        <f t="shared" si="0"/>
        <v>0.76666666666666661</v>
      </c>
      <c r="F11" s="389">
        <v>4.0000000000000001E-3</v>
      </c>
      <c r="G11" s="390">
        <v>2.8E-3</v>
      </c>
      <c r="H11" s="394">
        <f t="shared" si="1"/>
        <v>0.4285714285714286</v>
      </c>
      <c r="I11" s="418"/>
      <c r="J11" s="418"/>
      <c r="K11" s="418"/>
      <c r="L11" s="418"/>
      <c r="M11" s="414"/>
      <c r="N11" s="414"/>
      <c r="O11" s="414"/>
    </row>
    <row r="12" spans="2:15" ht="18" customHeight="1">
      <c r="B12" s="69" t="s">
        <v>4</v>
      </c>
      <c r="C12" s="389">
        <v>7.0000000000000001E-3</v>
      </c>
      <c r="D12" s="390">
        <v>6.8999999999999999E-3</v>
      </c>
      <c r="E12" s="394">
        <f t="shared" si="0"/>
        <v>1.4492753623188444E-2</v>
      </c>
      <c r="F12" s="389">
        <v>7.3000000000000001E-3</v>
      </c>
      <c r="G12" s="390">
        <v>6.4999999999999997E-3</v>
      </c>
      <c r="H12" s="394">
        <f t="shared" si="1"/>
        <v>0.12307692307692314</v>
      </c>
      <c r="I12" s="418"/>
      <c r="J12" s="418"/>
      <c r="K12" s="418"/>
      <c r="L12" s="418"/>
      <c r="M12" s="414"/>
      <c r="N12" s="414"/>
      <c r="O12" s="414"/>
    </row>
    <row r="13" spans="2:15" ht="18" customHeight="1">
      <c r="B13" s="69" t="s">
        <v>175</v>
      </c>
      <c r="C13" s="389">
        <v>1.4E-3</v>
      </c>
      <c r="D13" s="390">
        <v>1.9E-3</v>
      </c>
      <c r="E13" s="394">
        <f t="shared" si="0"/>
        <v>-0.26315789473684209</v>
      </c>
      <c r="F13" s="389">
        <v>1.5E-3</v>
      </c>
      <c r="G13" s="390">
        <v>2.2000000000000001E-3</v>
      </c>
      <c r="H13" s="394">
        <f t="shared" si="1"/>
        <v>-0.31818181818181823</v>
      </c>
      <c r="I13" s="418"/>
      <c r="J13" s="418"/>
      <c r="K13" s="418"/>
      <c r="L13" s="418"/>
      <c r="M13" s="414"/>
      <c r="N13" s="414"/>
      <c r="O13" s="414"/>
    </row>
    <row r="14" spans="2:15" ht="18" customHeight="1">
      <c r="B14" s="69" t="s">
        <v>5</v>
      </c>
      <c r="C14" s="389">
        <v>4.4000000000000003E-3</v>
      </c>
      <c r="D14" s="390">
        <v>3.8E-3</v>
      </c>
      <c r="E14" s="394">
        <f t="shared" si="0"/>
        <v>0.15789473684210534</v>
      </c>
      <c r="F14" s="389">
        <v>4.1000000000000003E-3</v>
      </c>
      <c r="G14" s="390">
        <v>4.0000000000000001E-3</v>
      </c>
      <c r="H14" s="394">
        <f t="shared" si="1"/>
        <v>2.5000000000000064E-2</v>
      </c>
      <c r="I14" s="418"/>
      <c r="J14" s="418"/>
      <c r="K14" s="418"/>
      <c r="L14" s="418"/>
      <c r="M14" s="414"/>
      <c r="N14" s="414"/>
      <c r="O14" s="414"/>
    </row>
    <row r="15" spans="2:15" ht="18" customHeight="1">
      <c r="B15" s="69" t="s">
        <v>6</v>
      </c>
      <c r="C15" s="389">
        <v>6.7000000000000002E-3</v>
      </c>
      <c r="D15" s="390">
        <v>6.6E-3</v>
      </c>
      <c r="E15" s="394">
        <f t="shared" si="0"/>
        <v>1.5151515151515192E-2</v>
      </c>
      <c r="F15" s="389">
        <v>6.8999999999999999E-3</v>
      </c>
      <c r="G15" s="390">
        <v>6.3E-3</v>
      </c>
      <c r="H15" s="394">
        <f t="shared" si="1"/>
        <v>9.5238095238095205E-2</v>
      </c>
      <c r="I15" s="418"/>
      <c r="J15" s="418"/>
      <c r="K15" s="418"/>
      <c r="L15" s="418"/>
      <c r="M15" s="414"/>
      <c r="N15" s="414"/>
      <c r="O15" s="414"/>
    </row>
    <row r="16" spans="2:15" ht="18" customHeight="1">
      <c r="B16" s="69" t="s">
        <v>11</v>
      </c>
      <c r="C16" s="389">
        <v>1.1999999999999999E-3</v>
      </c>
      <c r="D16" s="390">
        <v>1E-3</v>
      </c>
      <c r="E16" s="394">
        <f t="shared" si="0"/>
        <v>0.19999999999999987</v>
      </c>
      <c r="F16" s="389">
        <v>1.1000000000000001E-3</v>
      </c>
      <c r="G16" s="390">
        <v>8.9999999999999998E-4</v>
      </c>
      <c r="H16" s="394">
        <f t="shared" si="1"/>
        <v>0.22222222222222232</v>
      </c>
      <c r="I16" s="418"/>
      <c r="J16" s="418"/>
      <c r="K16" s="418"/>
      <c r="L16" s="418"/>
      <c r="M16" s="414"/>
      <c r="N16" s="414"/>
      <c r="O16" s="414"/>
    </row>
    <row r="17" spans="2:15" ht="18" customHeight="1">
      <c r="B17" s="69" t="s">
        <v>176</v>
      </c>
      <c r="C17" s="389">
        <v>1E-3</v>
      </c>
      <c r="D17" s="390">
        <v>6.9999999999999999E-4</v>
      </c>
      <c r="E17" s="394">
        <f t="shared" si="0"/>
        <v>0.4285714285714286</v>
      </c>
      <c r="F17" s="389">
        <v>8.9999999999999998E-4</v>
      </c>
      <c r="G17" s="390">
        <v>5.9999999999999995E-4</v>
      </c>
      <c r="H17" s="394">
        <f t="shared" si="1"/>
        <v>0.50000000000000011</v>
      </c>
      <c r="I17" s="418"/>
      <c r="J17" s="418"/>
      <c r="K17" s="418"/>
      <c r="L17" s="418"/>
      <c r="M17" s="414"/>
      <c r="N17" s="414"/>
      <c r="O17" s="414"/>
    </row>
    <row r="18" spans="2:15" ht="18" customHeight="1">
      <c r="B18" s="69" t="s">
        <v>13</v>
      </c>
      <c r="C18" s="389">
        <v>8.0000000000000004E-4</v>
      </c>
      <c r="D18" s="390">
        <v>8.0000000000000004E-4</v>
      </c>
      <c r="E18" s="394">
        <f t="shared" si="0"/>
        <v>0</v>
      </c>
      <c r="F18" s="389">
        <v>8.0000000000000004E-4</v>
      </c>
      <c r="G18" s="390">
        <v>8.0000000000000004E-4</v>
      </c>
      <c r="H18" s="394">
        <f t="shared" si="1"/>
        <v>0</v>
      </c>
      <c r="I18" s="418"/>
      <c r="J18" s="418"/>
      <c r="K18" s="418"/>
      <c r="L18" s="418"/>
      <c r="M18" s="414"/>
      <c r="N18" s="414"/>
      <c r="O18" s="414"/>
    </row>
    <row r="19" spans="2:15" ht="18" customHeight="1">
      <c r="B19" s="69" t="s">
        <v>177</v>
      </c>
      <c r="C19" s="389">
        <v>5.0000000000000001E-4</v>
      </c>
      <c r="D19" s="390">
        <v>5.0000000000000001E-4</v>
      </c>
      <c r="E19" s="394">
        <f t="shared" si="0"/>
        <v>0</v>
      </c>
      <c r="F19" s="389">
        <v>5.9999999999999995E-4</v>
      </c>
      <c r="G19" s="390">
        <v>5.0000000000000001E-4</v>
      </c>
      <c r="H19" s="394">
        <f t="shared" si="1"/>
        <v>0.19999999999999987</v>
      </c>
      <c r="I19" s="418"/>
      <c r="J19" s="418"/>
      <c r="K19" s="418"/>
      <c r="L19" s="418"/>
      <c r="M19" s="414"/>
      <c r="N19" s="414"/>
      <c r="O19" s="414"/>
    </row>
    <row r="20" spans="2:15" ht="18" customHeight="1">
      <c r="B20" s="69" t="s">
        <v>178</v>
      </c>
      <c r="C20" s="389">
        <v>1.1000000000000001E-3</v>
      </c>
      <c r="D20" s="390">
        <v>1.2999999999999999E-3</v>
      </c>
      <c r="E20" s="394">
        <f t="shared" si="0"/>
        <v>-0.15384615384615374</v>
      </c>
      <c r="F20" s="389">
        <v>1.1000000000000001E-3</v>
      </c>
      <c r="G20" s="390">
        <v>1.2999999999999999E-3</v>
      </c>
      <c r="H20" s="394">
        <f t="shared" si="1"/>
        <v>-0.15384615384615374</v>
      </c>
      <c r="I20" s="418"/>
      <c r="J20" s="418"/>
      <c r="K20" s="418"/>
      <c r="L20" s="418"/>
      <c r="M20" s="414"/>
      <c r="N20" s="414"/>
      <c r="O20" s="414"/>
    </row>
    <row r="21" spans="2:15" ht="18" customHeight="1">
      <c r="B21" s="69" t="s">
        <v>179</v>
      </c>
      <c r="C21" s="389">
        <v>2.9999999999999997E-4</v>
      </c>
      <c r="D21" s="390">
        <v>1E-4</v>
      </c>
      <c r="E21" s="394">
        <f t="shared" si="0"/>
        <v>1.9999999999999998</v>
      </c>
      <c r="F21" s="389">
        <v>2.9999999999999997E-4</v>
      </c>
      <c r="G21" s="390">
        <v>2.0000000000000001E-4</v>
      </c>
      <c r="H21" s="394">
        <f t="shared" si="1"/>
        <v>0.49999999999999978</v>
      </c>
      <c r="I21" s="418"/>
      <c r="J21" s="418"/>
      <c r="K21" s="418"/>
      <c r="L21" s="418"/>
      <c r="M21" s="414"/>
      <c r="N21" s="414"/>
      <c r="O21" s="414"/>
    </row>
    <row r="22" spans="2:15" ht="18" customHeight="1">
      <c r="B22" s="69" t="s">
        <v>180</v>
      </c>
      <c r="C22" s="389">
        <v>1.1999999999999999E-3</v>
      </c>
      <c r="D22" s="390">
        <v>1.2999999999999999E-3</v>
      </c>
      <c r="E22" s="394">
        <f t="shared" si="0"/>
        <v>-7.6923076923076955E-2</v>
      </c>
      <c r="F22" s="389">
        <v>1.4E-3</v>
      </c>
      <c r="G22" s="390">
        <v>1.2999999999999999E-3</v>
      </c>
      <c r="H22" s="394">
        <f t="shared" si="1"/>
        <v>7.6923076923076955E-2</v>
      </c>
      <c r="I22" s="418"/>
      <c r="J22" s="418"/>
      <c r="K22" s="418"/>
      <c r="L22" s="418"/>
      <c r="M22" s="414"/>
      <c r="N22" s="414"/>
      <c r="O22" s="414"/>
    </row>
    <row r="23" spans="2:15" ht="18" customHeight="1">
      <c r="B23" s="69" t="s">
        <v>181</v>
      </c>
      <c r="C23" s="389">
        <v>3.0000000000000001E-3</v>
      </c>
      <c r="D23" s="391">
        <v>2.5999999999999999E-3</v>
      </c>
      <c r="E23" s="394">
        <f t="shared" si="0"/>
        <v>0.15384615384615391</v>
      </c>
      <c r="F23" s="389">
        <v>2.5999999999999999E-3</v>
      </c>
      <c r="G23" s="391">
        <v>2.5999999999999999E-3</v>
      </c>
      <c r="H23" s="394">
        <f t="shared" si="1"/>
        <v>0</v>
      </c>
      <c r="I23" s="418"/>
      <c r="J23" s="418"/>
      <c r="K23" s="418"/>
      <c r="L23" s="418"/>
      <c r="M23" s="414"/>
      <c r="N23" s="414"/>
      <c r="O23" s="414"/>
    </row>
    <row r="24" spans="2:15" ht="18" customHeight="1">
      <c r="B24" s="69" t="s">
        <v>182</v>
      </c>
      <c r="C24" s="389">
        <v>3.5099999999999999E-2</v>
      </c>
      <c r="D24" s="390">
        <v>2.7799999999999998E-2</v>
      </c>
      <c r="E24" s="394">
        <f t="shared" si="0"/>
        <v>0.26258992805755399</v>
      </c>
      <c r="F24" s="389">
        <v>3.44E-2</v>
      </c>
      <c r="G24" s="390">
        <v>2.6599999999999999E-2</v>
      </c>
      <c r="H24" s="394">
        <f t="shared" si="1"/>
        <v>0.29323308270676696</v>
      </c>
      <c r="I24" s="418"/>
      <c r="J24" s="418"/>
      <c r="K24" s="418"/>
      <c r="L24" s="418"/>
      <c r="M24" s="414"/>
      <c r="N24" s="414"/>
      <c r="O24" s="414"/>
    </row>
    <row r="25" spans="2:15" ht="18" customHeight="1">
      <c r="B25" s="69" t="s">
        <v>183</v>
      </c>
      <c r="C25" s="389">
        <v>1.4200000000000001E-2</v>
      </c>
      <c r="D25" s="390">
        <v>9.9000000000000008E-3</v>
      </c>
      <c r="E25" s="394">
        <f t="shared" si="0"/>
        <v>0.43434343434343431</v>
      </c>
      <c r="F25" s="389">
        <v>1.4200000000000001E-2</v>
      </c>
      <c r="G25" s="390">
        <v>0.01</v>
      </c>
      <c r="H25" s="394">
        <f t="shared" si="1"/>
        <v>0.42000000000000004</v>
      </c>
      <c r="I25" s="418"/>
      <c r="J25" s="418"/>
      <c r="K25" s="418"/>
      <c r="L25" s="418"/>
      <c r="M25" s="414"/>
      <c r="N25" s="414"/>
      <c r="O25" s="414"/>
    </row>
    <row r="26" spans="2:15" ht="18" customHeight="1" thickBot="1">
      <c r="B26" s="69" t="s">
        <v>184</v>
      </c>
      <c r="C26" s="389">
        <v>2.0000000000000001E-4</v>
      </c>
      <c r="D26" s="457">
        <v>0</v>
      </c>
      <c r="E26" s="394" t="str">
        <f t="shared" si="0"/>
        <v>n/a</v>
      </c>
      <c r="F26" s="389">
        <v>2.0000000000000001E-4</v>
      </c>
      <c r="G26" s="457">
        <v>0</v>
      </c>
      <c r="H26" s="394" t="str">
        <f t="shared" si="1"/>
        <v>n/a</v>
      </c>
      <c r="I26" s="418"/>
      <c r="J26" s="418"/>
      <c r="K26" s="418"/>
      <c r="L26" s="418"/>
      <c r="M26" s="414"/>
      <c r="N26" s="414"/>
      <c r="O26" s="414"/>
    </row>
    <row r="27" spans="2:15" ht="18" thickBot="1">
      <c r="B27" s="6" t="s">
        <v>185</v>
      </c>
      <c r="C27" s="247">
        <v>0.254</v>
      </c>
      <c r="D27" s="248">
        <v>0.248</v>
      </c>
      <c r="E27" s="249">
        <f t="shared" ref="E27" si="2">IFERROR((C27-D27)/D27,"n/d")</f>
        <v>2.4193548387096794E-2</v>
      </c>
      <c r="F27" s="247">
        <v>0.253</v>
      </c>
      <c r="G27" s="248">
        <v>0.247</v>
      </c>
      <c r="H27" s="249">
        <f>IFERROR(ROUNDUP((F27-G27)/G27,3),"n/d")</f>
        <v>2.5000000000000001E-2</v>
      </c>
      <c r="I27" s="418"/>
      <c r="J27" s="418"/>
      <c r="K27" s="418"/>
      <c r="L27" s="418"/>
      <c r="M27" s="414"/>
      <c r="N27" s="414"/>
      <c r="O27" s="414"/>
    </row>
    <row r="28" spans="2:15" s="303" customFormat="1" ht="14.25" customHeight="1">
      <c r="I28" s="419"/>
      <c r="J28" s="419"/>
      <c r="K28" s="419"/>
      <c r="L28" s="419"/>
      <c r="M28" s="414"/>
      <c r="N28" s="414"/>
      <c r="O28" s="414"/>
    </row>
    <row r="29" spans="2:15" s="303" customFormat="1" ht="102" customHeight="1">
      <c r="B29" s="475" t="s">
        <v>203</v>
      </c>
      <c r="C29" s="475"/>
      <c r="D29" s="475"/>
      <c r="E29" s="475"/>
      <c r="F29" s="475"/>
      <c r="G29" s="475"/>
      <c r="H29" s="475"/>
      <c r="I29" s="414"/>
      <c r="J29" s="414"/>
      <c r="K29" s="414"/>
      <c r="L29" s="414"/>
      <c r="M29" s="414"/>
      <c r="N29" s="414"/>
      <c r="O29" s="414"/>
    </row>
    <row r="30" spans="2:15" s="303" customFormat="1">
      <c r="B30" s="149"/>
      <c r="I30" s="414"/>
      <c r="J30" s="414"/>
      <c r="K30" s="414"/>
      <c r="L30" s="414"/>
      <c r="M30" s="414"/>
      <c r="N30" s="414"/>
      <c r="O30" s="414"/>
    </row>
    <row r="31" spans="2:15" s="303" customFormat="1" ht="14.25" customHeight="1" thickBot="1"/>
    <row r="32" spans="2:15" ht="15.75" thickBot="1">
      <c r="B32" s="472" t="s">
        <v>154</v>
      </c>
      <c r="C32" s="458" t="s">
        <v>193</v>
      </c>
      <c r="D32" s="459"/>
      <c r="E32" s="460"/>
      <c r="F32" s="458" t="s">
        <v>194</v>
      </c>
      <c r="G32" s="459"/>
      <c r="H32" s="460"/>
    </row>
    <row r="33" spans="2:8" ht="20.25" customHeight="1" thickBot="1">
      <c r="B33" s="473"/>
      <c r="C33" s="99">
        <v>2015</v>
      </c>
      <c r="D33" s="9">
        <v>2014</v>
      </c>
      <c r="E33" s="8" t="s">
        <v>28</v>
      </c>
      <c r="F33" s="99">
        <v>2015</v>
      </c>
      <c r="G33" s="9">
        <v>2014</v>
      </c>
      <c r="H33" s="8" t="s">
        <v>28</v>
      </c>
    </row>
    <row r="34" spans="2:8" ht="20.25" customHeight="1">
      <c r="B34" s="82" t="s">
        <v>8</v>
      </c>
      <c r="C34" s="250">
        <v>0.999</v>
      </c>
      <c r="D34" s="251">
        <v>0.999</v>
      </c>
      <c r="E34" s="396">
        <f t="shared" ref="E34:E54" si="3">IFERROR((C34-D34)/D34,"n/a")</f>
        <v>0</v>
      </c>
      <c r="F34" s="250">
        <v>0.999</v>
      </c>
      <c r="G34" s="251">
        <v>0.998</v>
      </c>
      <c r="H34" s="396">
        <f t="shared" ref="H34:H54" si="4">IFERROR((F34-G34)/G34,"n/a")</f>
        <v>1.0020040080160328E-3</v>
      </c>
    </row>
    <row r="35" spans="2:8" ht="18" customHeight="1">
      <c r="B35" s="83" t="s">
        <v>1</v>
      </c>
      <c r="C35" s="250">
        <v>0.61799999999999999</v>
      </c>
      <c r="D35" s="251">
        <v>0.64400000000000002</v>
      </c>
      <c r="E35" s="396">
        <f t="shared" si="3"/>
        <v>-4.0372670807453451E-2</v>
      </c>
      <c r="F35" s="250">
        <v>0.61699999999999999</v>
      </c>
      <c r="G35" s="251">
        <v>0.64500000000000002</v>
      </c>
      <c r="H35" s="396">
        <f t="shared" si="4"/>
        <v>-4.3410852713178329E-2</v>
      </c>
    </row>
    <row r="36" spans="2:8" ht="18" customHeight="1">
      <c r="B36" s="83" t="s">
        <v>2</v>
      </c>
      <c r="C36" s="250">
        <v>0.55500000000000005</v>
      </c>
      <c r="D36" s="251">
        <v>0.56200000000000006</v>
      </c>
      <c r="E36" s="396">
        <f t="shared" si="3"/>
        <v>-1.2455516014234886E-2</v>
      </c>
      <c r="F36" s="250">
        <v>0.55500000000000005</v>
      </c>
      <c r="G36" s="251">
        <v>0.55800000000000005</v>
      </c>
      <c r="H36" s="396">
        <f t="shared" si="4"/>
        <v>-5.3763440860215093E-3</v>
      </c>
    </row>
    <row r="37" spans="2:8" ht="18" customHeight="1">
      <c r="B37" s="83" t="s">
        <v>3</v>
      </c>
      <c r="C37" s="250">
        <v>0.47899999999999998</v>
      </c>
      <c r="D37" s="251">
        <v>0.496</v>
      </c>
      <c r="E37" s="396">
        <f t="shared" si="3"/>
        <v>-3.4274193548387129E-2</v>
      </c>
      <c r="F37" s="250">
        <v>0.48</v>
      </c>
      <c r="G37" s="251">
        <v>0.499</v>
      </c>
      <c r="H37" s="396">
        <f t="shared" si="4"/>
        <v>-3.807615230460925E-2</v>
      </c>
    </row>
    <row r="38" spans="2:8" ht="18" customHeight="1">
      <c r="B38" s="83" t="s">
        <v>7</v>
      </c>
      <c r="C38" s="250">
        <v>0.34599999999999997</v>
      </c>
      <c r="D38" s="251">
        <v>0.35199999999999998</v>
      </c>
      <c r="E38" s="396">
        <f t="shared" si="3"/>
        <v>-1.7045454545454562E-2</v>
      </c>
      <c r="F38" s="250">
        <v>0.34799999999999998</v>
      </c>
      <c r="G38" s="251">
        <v>0.35299999999999998</v>
      </c>
      <c r="H38" s="396">
        <f t="shared" si="4"/>
        <v>-1.4164305949008513E-2</v>
      </c>
    </row>
    <row r="39" spans="2:8" ht="18" customHeight="1">
      <c r="B39" s="83" t="s">
        <v>10</v>
      </c>
      <c r="C39" s="250">
        <v>0.93300000000000005</v>
      </c>
      <c r="D39" s="251">
        <v>0.89600000000000002</v>
      </c>
      <c r="E39" s="396">
        <f t="shared" si="3"/>
        <v>4.1294642857142891E-2</v>
      </c>
      <c r="F39" s="250">
        <v>0.93700000000000006</v>
      </c>
      <c r="G39" s="251">
        <v>0.89</v>
      </c>
      <c r="H39" s="396">
        <f t="shared" si="4"/>
        <v>5.2808988764044988E-2</v>
      </c>
    </row>
    <row r="40" spans="2:8" ht="18" customHeight="1">
      <c r="B40" s="83" t="s">
        <v>4</v>
      </c>
      <c r="C40" s="250">
        <v>0.501</v>
      </c>
      <c r="D40" s="251">
        <v>0.51100000000000001</v>
      </c>
      <c r="E40" s="396">
        <f t="shared" si="3"/>
        <v>-1.9569471624266161E-2</v>
      </c>
      <c r="F40" s="250">
        <v>0.499</v>
      </c>
      <c r="G40" s="251">
        <v>0.50900000000000001</v>
      </c>
      <c r="H40" s="396">
        <f t="shared" si="4"/>
        <v>-1.9646365422396873E-2</v>
      </c>
    </row>
    <row r="41" spans="2:8" ht="18" customHeight="1">
      <c r="B41" s="83" t="s">
        <v>175</v>
      </c>
      <c r="C41" s="250">
        <v>0.43099999999999999</v>
      </c>
      <c r="D41" s="251">
        <v>0.42899999999999999</v>
      </c>
      <c r="E41" s="396">
        <f t="shared" si="3"/>
        <v>4.6620046620046663E-3</v>
      </c>
      <c r="F41" s="250">
        <v>0.43099999999999999</v>
      </c>
      <c r="G41" s="251">
        <v>0.42499999999999999</v>
      </c>
      <c r="H41" s="396">
        <f t="shared" si="4"/>
        <v>1.4117647058823542E-2</v>
      </c>
    </row>
    <row r="42" spans="2:8" ht="18" customHeight="1">
      <c r="B42" s="83" t="s">
        <v>5</v>
      </c>
      <c r="C42" s="250">
        <v>0.53800000000000003</v>
      </c>
      <c r="D42" s="251">
        <v>0.54800000000000004</v>
      </c>
      <c r="E42" s="396">
        <f t="shared" si="3"/>
        <v>-1.8248175182481768E-2</v>
      </c>
      <c r="F42" s="250">
        <v>0.53900000000000003</v>
      </c>
      <c r="G42" s="251">
        <v>0.54700000000000004</v>
      </c>
      <c r="H42" s="396">
        <f t="shared" si="4"/>
        <v>-1.4625228519195625E-2</v>
      </c>
    </row>
    <row r="43" spans="2:8" ht="18" customHeight="1">
      <c r="B43" s="83" t="s">
        <v>6</v>
      </c>
      <c r="C43" s="250">
        <v>0.46800000000000003</v>
      </c>
      <c r="D43" s="251">
        <v>0.47099999999999997</v>
      </c>
      <c r="E43" s="396">
        <f t="shared" si="3"/>
        <v>-6.3694267515922451E-3</v>
      </c>
      <c r="F43" s="250">
        <v>0.46899999999999997</v>
      </c>
      <c r="G43" s="251">
        <v>0.46800000000000003</v>
      </c>
      <c r="H43" s="396">
        <f t="shared" si="4"/>
        <v>2.1367521367520199E-3</v>
      </c>
    </row>
    <row r="44" spans="2:8" ht="18" customHeight="1">
      <c r="B44" s="83" t="s">
        <v>11</v>
      </c>
      <c r="C44" s="250">
        <v>0.374</v>
      </c>
      <c r="D44" s="251">
        <v>0.38100000000000001</v>
      </c>
      <c r="E44" s="396">
        <f t="shared" si="3"/>
        <v>-1.8372703412073508E-2</v>
      </c>
      <c r="F44" s="250">
        <v>0.375</v>
      </c>
      <c r="G44" s="251">
        <v>0.378</v>
      </c>
      <c r="H44" s="396">
        <f t="shared" si="4"/>
        <v>-7.936507936507943E-3</v>
      </c>
    </row>
    <row r="45" spans="2:8" ht="18" customHeight="1">
      <c r="B45" s="83" t="s">
        <v>12</v>
      </c>
      <c r="C45" s="250">
        <v>0.54</v>
      </c>
      <c r="D45" s="251">
        <v>0.55600000000000005</v>
      </c>
      <c r="E45" s="396">
        <f t="shared" si="3"/>
        <v>-2.8776978417266209E-2</v>
      </c>
      <c r="F45" s="250">
        <v>0.53900000000000003</v>
      </c>
      <c r="G45" s="251">
        <v>0.55700000000000005</v>
      </c>
      <c r="H45" s="396">
        <f t="shared" si="4"/>
        <v>-3.2315978456014388E-2</v>
      </c>
    </row>
    <row r="46" spans="2:8" ht="18" customHeight="1">
      <c r="B46" s="83" t="s">
        <v>13</v>
      </c>
      <c r="C46" s="250">
        <v>0.20100000000000001</v>
      </c>
      <c r="D46" s="251">
        <v>0.21</v>
      </c>
      <c r="E46" s="396">
        <f t="shared" si="3"/>
        <v>-4.2857142857142767E-2</v>
      </c>
      <c r="F46" s="250">
        <v>0.20200000000000001</v>
      </c>
      <c r="G46" s="251">
        <v>0.21199999999999999</v>
      </c>
      <c r="H46" s="396">
        <f t="shared" si="4"/>
        <v>-4.716981132075463E-2</v>
      </c>
    </row>
    <row r="47" spans="2:8" ht="18" customHeight="1">
      <c r="B47" s="83" t="s">
        <v>163</v>
      </c>
      <c r="C47" s="250">
        <v>0.254</v>
      </c>
      <c r="D47" s="251">
        <v>0.246</v>
      </c>
      <c r="E47" s="396">
        <f t="shared" si="3"/>
        <v>3.2520325203252064E-2</v>
      </c>
      <c r="F47" s="250">
        <v>0.26500000000000001</v>
      </c>
      <c r="G47" s="251">
        <v>0.252</v>
      </c>
      <c r="H47" s="396">
        <f t="shared" si="4"/>
        <v>5.1587301587301633E-2</v>
      </c>
    </row>
    <row r="48" spans="2:8" ht="18" customHeight="1">
      <c r="B48" s="83" t="s">
        <v>178</v>
      </c>
      <c r="C48" s="250">
        <v>0.33400000000000002</v>
      </c>
      <c r="D48" s="251">
        <v>0.34699999999999998</v>
      </c>
      <c r="E48" s="396">
        <f t="shared" si="3"/>
        <v>-3.746397694524483E-2</v>
      </c>
      <c r="F48" s="250">
        <v>0.33600000000000002</v>
      </c>
      <c r="G48" s="251">
        <v>0.35499999999999998</v>
      </c>
      <c r="H48" s="396">
        <f t="shared" si="4"/>
        <v>-5.3521126760563274E-2</v>
      </c>
    </row>
    <row r="49" spans="2:10" ht="18" customHeight="1">
      <c r="B49" s="83" t="s">
        <v>179</v>
      </c>
      <c r="C49" s="250">
        <v>0.255</v>
      </c>
      <c r="D49" s="251">
        <v>0.23100000000000001</v>
      </c>
      <c r="E49" s="396">
        <f t="shared" si="3"/>
        <v>0.10389610389610386</v>
      </c>
      <c r="F49" s="250">
        <v>0.25900000000000001</v>
      </c>
      <c r="G49" s="251">
        <v>0.23599999999999999</v>
      </c>
      <c r="H49" s="396">
        <f t="shared" si="4"/>
        <v>9.7457627118644155E-2</v>
      </c>
    </row>
    <row r="50" spans="2:10" ht="18" customHeight="1">
      <c r="B50" s="83" t="s">
        <v>186</v>
      </c>
      <c r="C50" s="250">
        <v>0.42799999999999999</v>
      </c>
      <c r="D50" s="251">
        <v>0.39300000000000002</v>
      </c>
      <c r="E50" s="396">
        <f t="shared" si="3"/>
        <v>8.9058524173027925E-2</v>
      </c>
      <c r="F50" s="250">
        <v>0.44</v>
      </c>
      <c r="G50" s="251">
        <v>0.38</v>
      </c>
      <c r="H50" s="396">
        <f t="shared" si="4"/>
        <v>0.15789473684210525</v>
      </c>
    </row>
    <row r="51" spans="2:10" ht="18" customHeight="1">
      <c r="B51" s="83" t="s">
        <v>187</v>
      </c>
      <c r="C51" s="250">
        <v>0.442</v>
      </c>
      <c r="D51" s="251">
        <v>0.35499999999999998</v>
      </c>
      <c r="E51" s="396">
        <f t="shared" si="3"/>
        <v>0.24507042253521133</v>
      </c>
      <c r="F51" s="250">
        <v>0.44500000000000001</v>
      </c>
      <c r="G51" s="251">
        <v>0.35499999999999998</v>
      </c>
      <c r="H51" s="396">
        <f t="shared" si="4"/>
        <v>0.25352112676056349</v>
      </c>
    </row>
    <row r="52" spans="2:10" ht="18" customHeight="1">
      <c r="B52" s="83" t="s">
        <v>182</v>
      </c>
      <c r="C52" s="250">
        <v>0.998</v>
      </c>
      <c r="D52" s="251">
        <v>0.995</v>
      </c>
      <c r="E52" s="396">
        <f t="shared" si="3"/>
        <v>3.015075376884425E-3</v>
      </c>
      <c r="F52" s="250">
        <v>0.998</v>
      </c>
      <c r="G52" s="251">
        <v>0.995</v>
      </c>
      <c r="H52" s="396">
        <f t="shared" si="4"/>
        <v>3.015075376884425E-3</v>
      </c>
    </row>
    <row r="53" spans="2:10" ht="18" customHeight="1">
      <c r="B53" s="83" t="s">
        <v>183</v>
      </c>
      <c r="C53" s="250">
        <v>0.92900000000000005</v>
      </c>
      <c r="D53" s="251">
        <v>0.89900000000000002</v>
      </c>
      <c r="E53" s="396">
        <f t="shared" si="3"/>
        <v>3.3370411568409371E-2</v>
      </c>
      <c r="F53" s="250">
        <v>0.93200000000000005</v>
      </c>
      <c r="G53" s="251">
        <v>0.89500000000000002</v>
      </c>
      <c r="H53" s="396">
        <f t="shared" si="4"/>
        <v>4.1340782122905061E-2</v>
      </c>
    </row>
    <row r="54" spans="2:10" ht="18" customHeight="1" thickBot="1">
      <c r="B54" s="84" t="s">
        <v>188</v>
      </c>
      <c r="C54" s="395">
        <v>0.38100000000000001</v>
      </c>
      <c r="D54" s="457">
        <v>0</v>
      </c>
      <c r="E54" s="397" t="str">
        <f t="shared" si="3"/>
        <v>n/a</v>
      </c>
      <c r="F54" s="395">
        <v>0.38500000000000001</v>
      </c>
      <c r="G54" s="457">
        <v>0</v>
      </c>
      <c r="H54" s="397" t="str">
        <f t="shared" si="4"/>
        <v>n/a</v>
      </c>
    </row>
    <row r="55" spans="2:10" s="303" customFormat="1" ht="18" customHeight="1"/>
    <row r="56" spans="2:10" s="303" customFormat="1" ht="66" customHeight="1">
      <c r="B56" s="475" t="s">
        <v>204</v>
      </c>
      <c r="C56" s="475"/>
      <c r="D56" s="475"/>
      <c r="E56" s="475"/>
      <c r="F56" s="475"/>
      <c r="G56" s="475"/>
      <c r="H56" s="475"/>
      <c r="I56" s="475"/>
      <c r="J56" s="475"/>
    </row>
    <row r="57" spans="2:10" s="303" customFormat="1" ht="10.5" customHeight="1">
      <c r="B57" s="474"/>
      <c r="C57" s="474"/>
      <c r="D57" s="474"/>
      <c r="E57" s="474"/>
    </row>
    <row r="58" spans="2:10" s="303" customFormat="1" ht="14.25" customHeight="1">
      <c r="B58" s="469"/>
      <c r="C58" s="469"/>
      <c r="D58" s="469"/>
      <c r="E58" s="469"/>
    </row>
    <row r="59" spans="2:10" s="303" customFormat="1">
      <c r="B59" s="415"/>
      <c r="C59" s="416"/>
      <c r="D59" s="416"/>
      <c r="E59" s="416"/>
      <c r="F59" s="416"/>
      <c r="G59" s="416"/>
      <c r="H59" s="416"/>
    </row>
    <row r="60" spans="2:10" s="413" customFormat="1" ht="28.5" customHeight="1">
      <c r="B60" s="469"/>
      <c r="C60" s="469"/>
      <c r="D60" s="469"/>
      <c r="E60" s="469"/>
    </row>
    <row r="61" spans="2:10" s="303" customFormat="1">
      <c r="B61" s="469"/>
      <c r="C61" s="469"/>
      <c r="D61" s="469"/>
      <c r="E61" s="469"/>
    </row>
    <row r="62" spans="2:10" s="303" customFormat="1" ht="14.25" customHeight="1">
      <c r="B62" s="415"/>
    </row>
    <row r="63" spans="2:10" s="303" customFormat="1" ht="14.25" customHeight="1">
      <c r="B63" s="415"/>
    </row>
  </sheetData>
  <mergeCells count="12">
    <mergeCell ref="B61:E61"/>
    <mergeCell ref="C2:E2"/>
    <mergeCell ref="C32:E32"/>
    <mergeCell ref="B2:B3"/>
    <mergeCell ref="B32:B33"/>
    <mergeCell ref="B57:E57"/>
    <mergeCell ref="B58:E58"/>
    <mergeCell ref="B60:E60"/>
    <mergeCell ref="B56:J56"/>
    <mergeCell ref="B29:H29"/>
    <mergeCell ref="F2:H2"/>
    <mergeCell ref="F32:H32"/>
  </mergeCells>
  <pageMargins left="0.7" right="0.7" top="0.75" bottom="0.75" header="0.3" footer="0.3"/>
  <pageSetup paperSize="9" scale="56" orientation="portrait"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showGridLines="0" zoomScaleNormal="100" workbookViewId="0">
      <pane xSplit="2" ySplit="4" topLeftCell="F5" activePane="bottomRight" state="frozen"/>
      <selection pane="topRight" activeCell="C1" sqref="C1"/>
      <selection pane="bottomLeft" activeCell="A5" sqref="A5"/>
      <selection pane="bottomRight" activeCell="C5" sqref="C5"/>
    </sheetView>
  </sheetViews>
  <sheetFormatPr defaultRowHeight="14.25"/>
  <cols>
    <col min="1" max="1" width="1.625" customWidth="1"/>
    <col min="2" max="2" width="52.375" customWidth="1"/>
    <col min="3" max="12" width="12.625" customWidth="1"/>
  </cols>
  <sheetData>
    <row r="1" spans="1:20" ht="98.25" customHeight="1">
      <c r="B1" s="476" t="s">
        <v>211</v>
      </c>
      <c r="C1" s="476"/>
      <c r="D1" s="476"/>
      <c r="E1" s="476"/>
      <c r="F1" s="476"/>
      <c r="G1" s="476"/>
      <c r="H1" s="476"/>
      <c r="I1" s="476"/>
      <c r="J1" s="476"/>
      <c r="K1" s="476"/>
      <c r="L1" s="476"/>
    </row>
    <row r="2" spans="1:20" ht="43.5" customHeight="1" thickBot="1">
      <c r="A2" s="1"/>
      <c r="B2" s="23" t="s">
        <v>22</v>
      </c>
      <c r="C2" s="66"/>
      <c r="D2" s="66"/>
      <c r="E2" s="66"/>
      <c r="F2" s="66"/>
      <c r="G2" s="66"/>
      <c r="H2" s="66"/>
      <c r="I2" s="66"/>
      <c r="J2" s="66"/>
      <c r="K2" s="66"/>
      <c r="L2" s="66"/>
    </row>
    <row r="3" spans="1:20" ht="20.25" customHeight="1" thickBot="1">
      <c r="A3" s="1"/>
      <c r="B3" s="467" t="s">
        <v>47</v>
      </c>
      <c r="C3" s="458">
        <v>2012</v>
      </c>
      <c r="D3" s="459"/>
      <c r="E3" s="459"/>
      <c r="F3" s="459"/>
      <c r="G3" s="458">
        <v>2013</v>
      </c>
      <c r="H3" s="459"/>
      <c r="I3" s="459"/>
      <c r="J3" s="459"/>
      <c r="K3" s="458">
        <v>2014</v>
      </c>
      <c r="L3" s="460"/>
    </row>
    <row r="4" spans="1:20" ht="20.25" customHeight="1" thickBot="1">
      <c r="A4" s="1"/>
      <c r="B4" s="468"/>
      <c r="C4" s="120" t="s">
        <v>18</v>
      </c>
      <c r="D4" s="121" t="s">
        <v>19</v>
      </c>
      <c r="E4" s="121" t="s">
        <v>20</v>
      </c>
      <c r="F4" s="121" t="s">
        <v>21</v>
      </c>
      <c r="G4" s="120" t="s">
        <v>18</v>
      </c>
      <c r="H4" s="121" t="s">
        <v>19</v>
      </c>
      <c r="I4" s="121" t="s">
        <v>20</v>
      </c>
      <c r="J4" s="121" t="s">
        <v>21</v>
      </c>
      <c r="K4" s="120" t="s">
        <v>18</v>
      </c>
      <c r="L4" s="123" t="s">
        <v>19</v>
      </c>
    </row>
    <row r="5" spans="1:20" ht="20.25" customHeight="1" thickBot="1">
      <c r="A5" s="1"/>
      <c r="B5" s="175" t="s">
        <v>140</v>
      </c>
      <c r="C5" s="201" t="s">
        <v>9</v>
      </c>
      <c r="D5" s="226" t="s">
        <v>9</v>
      </c>
      <c r="E5" s="226" t="s">
        <v>9</v>
      </c>
      <c r="F5" s="227" t="s">
        <v>9</v>
      </c>
      <c r="G5" s="114">
        <f t="shared" ref="G5:L5" si="0">G7+G23</f>
        <v>16348336</v>
      </c>
      <c r="H5" s="16">
        <f t="shared" si="0"/>
        <v>16434266</v>
      </c>
      <c r="I5" s="16">
        <f t="shared" si="0"/>
        <v>16627551</v>
      </c>
      <c r="J5" s="16">
        <f t="shared" si="0"/>
        <v>16447334</v>
      </c>
      <c r="K5" s="114">
        <f t="shared" si="0"/>
        <v>16333003</v>
      </c>
      <c r="L5" s="115">
        <f t="shared" si="0"/>
        <v>16250497</v>
      </c>
      <c r="N5" s="72"/>
      <c r="O5" s="72"/>
      <c r="P5" s="72"/>
      <c r="Q5" s="72"/>
      <c r="R5" s="72"/>
      <c r="S5" s="59"/>
    </row>
    <row r="6" spans="1:20" ht="20.25" customHeight="1">
      <c r="A6" s="1"/>
      <c r="B6" s="219" t="s">
        <v>141</v>
      </c>
      <c r="C6" s="116"/>
      <c r="D6" s="18"/>
      <c r="E6" s="18"/>
      <c r="F6" s="18"/>
      <c r="G6" s="179"/>
      <c r="H6" s="18"/>
      <c r="I6" s="18"/>
      <c r="J6" s="18"/>
      <c r="K6" s="187"/>
      <c r="L6" s="117"/>
      <c r="N6" s="70"/>
      <c r="O6" s="70"/>
      <c r="P6" s="70"/>
      <c r="Q6" s="70"/>
      <c r="R6" s="70"/>
      <c r="S6" s="59"/>
    </row>
    <row r="7" spans="1:20" s="173" customFormat="1" ht="20.25" customHeight="1">
      <c r="A7" s="172"/>
      <c r="B7" s="218" t="s">
        <v>142</v>
      </c>
      <c r="C7" s="118">
        <f>C8+C10+C11</f>
        <v>11532547</v>
      </c>
      <c r="D7" s="106">
        <f t="shared" ref="D7:L7" si="1">D8+D10+D11</f>
        <v>11516833</v>
      </c>
      <c r="E7" s="106">
        <f t="shared" si="1"/>
        <v>11605099</v>
      </c>
      <c r="F7" s="106">
        <f t="shared" si="1"/>
        <v>11735100</v>
      </c>
      <c r="G7" s="118">
        <f t="shared" si="1"/>
        <v>11799951</v>
      </c>
      <c r="H7" s="106">
        <f t="shared" si="1"/>
        <v>11868947</v>
      </c>
      <c r="I7" s="106">
        <f t="shared" si="1"/>
        <v>11908422</v>
      </c>
      <c r="J7" s="106">
        <f t="shared" si="1"/>
        <v>11978807</v>
      </c>
      <c r="K7" s="118">
        <f t="shared" si="1"/>
        <v>11982678</v>
      </c>
      <c r="L7" s="119">
        <f t="shared" si="1"/>
        <v>12023369</v>
      </c>
      <c r="N7" s="72"/>
      <c r="O7" s="72"/>
      <c r="P7" s="72"/>
      <c r="Q7" s="72"/>
      <c r="R7" s="72"/>
      <c r="S7" s="174"/>
    </row>
    <row r="8" spans="1:20" ht="20.25" customHeight="1">
      <c r="A8" s="1"/>
      <c r="B8" s="101" t="s">
        <v>143</v>
      </c>
      <c r="C8" s="316">
        <v>3885022</v>
      </c>
      <c r="D8" s="311">
        <v>3868733</v>
      </c>
      <c r="E8" s="311">
        <v>3921673</v>
      </c>
      <c r="F8" s="311">
        <v>3994875</v>
      </c>
      <c r="G8" s="316">
        <v>4047592</v>
      </c>
      <c r="H8" s="311">
        <v>4127560</v>
      </c>
      <c r="I8" s="311">
        <v>4160343</v>
      </c>
      <c r="J8" s="311">
        <v>4212323</v>
      </c>
      <c r="K8" s="316">
        <v>4236986</v>
      </c>
      <c r="L8" s="317">
        <v>4255544</v>
      </c>
      <c r="N8" s="70"/>
      <c r="O8" s="70"/>
      <c r="P8" s="70"/>
      <c r="Q8" s="70"/>
      <c r="R8" s="70"/>
      <c r="S8" s="59"/>
    </row>
    <row r="9" spans="1:20" s="182" customFormat="1" ht="20.25" customHeight="1">
      <c r="A9" s="181"/>
      <c r="B9" s="102" t="s">
        <v>14</v>
      </c>
      <c r="C9" s="330">
        <v>394001</v>
      </c>
      <c r="D9" s="331">
        <v>416027</v>
      </c>
      <c r="E9" s="331">
        <v>470578</v>
      </c>
      <c r="F9" s="331">
        <v>510617</v>
      </c>
      <c r="G9" s="330">
        <v>559997</v>
      </c>
      <c r="H9" s="331">
        <v>633475</v>
      </c>
      <c r="I9" s="331">
        <v>680316</v>
      </c>
      <c r="J9" s="331">
        <v>719935</v>
      </c>
      <c r="K9" s="330">
        <v>749319</v>
      </c>
      <c r="L9" s="334">
        <v>771481</v>
      </c>
      <c r="N9" s="228"/>
      <c r="O9" s="228"/>
      <c r="P9" s="228"/>
      <c r="Q9" s="228"/>
      <c r="R9" s="228"/>
      <c r="S9" s="184"/>
    </row>
    <row r="10" spans="1:20" ht="20.25" customHeight="1">
      <c r="A10" s="1"/>
      <c r="B10" s="101" t="s">
        <v>144</v>
      </c>
      <c r="C10" s="316">
        <v>6985015</v>
      </c>
      <c r="D10" s="311">
        <v>6978192</v>
      </c>
      <c r="E10" s="311">
        <v>6976594</v>
      </c>
      <c r="F10" s="311">
        <v>6979590</v>
      </c>
      <c r="G10" s="316">
        <v>6941638</v>
      </c>
      <c r="H10" s="311">
        <v>6891314</v>
      </c>
      <c r="I10" s="311">
        <v>6834719</v>
      </c>
      <c r="J10" s="311">
        <v>6778675</v>
      </c>
      <c r="K10" s="316">
        <v>6713629</v>
      </c>
      <c r="L10" s="317">
        <v>6644687</v>
      </c>
      <c r="N10" s="70"/>
      <c r="O10" s="70"/>
      <c r="P10" s="70"/>
      <c r="Q10" s="70"/>
      <c r="R10" s="70"/>
      <c r="S10" s="59"/>
    </row>
    <row r="11" spans="1:20" ht="20.25" customHeight="1">
      <c r="A11" s="1"/>
      <c r="B11" s="101" t="s">
        <v>15</v>
      </c>
      <c r="C11" s="316">
        <v>662510</v>
      </c>
      <c r="D11" s="311">
        <v>669908</v>
      </c>
      <c r="E11" s="311">
        <v>706832</v>
      </c>
      <c r="F11" s="311">
        <v>760635</v>
      </c>
      <c r="G11" s="316">
        <v>810721</v>
      </c>
      <c r="H11" s="311">
        <v>850073</v>
      </c>
      <c r="I11" s="311">
        <v>913360</v>
      </c>
      <c r="J11" s="311">
        <v>987809</v>
      </c>
      <c r="K11" s="343">
        <v>1032063</v>
      </c>
      <c r="L11" s="347">
        <v>1123138</v>
      </c>
      <c r="N11" s="70"/>
      <c r="O11" s="70"/>
      <c r="P11" s="70"/>
      <c r="Q11" s="70"/>
      <c r="R11" s="70"/>
      <c r="S11" s="59"/>
    </row>
    <row r="12" spans="1:20" ht="20.25" customHeight="1" thickBot="1">
      <c r="A12" s="1"/>
      <c r="B12" s="111" t="s">
        <v>145</v>
      </c>
      <c r="C12" s="324">
        <v>6282300</v>
      </c>
      <c r="D12" s="325">
        <v>6264412</v>
      </c>
      <c r="E12" s="325">
        <v>6281184</v>
      </c>
      <c r="F12" s="325">
        <v>6313423</v>
      </c>
      <c r="G12" s="324">
        <v>6318321</v>
      </c>
      <c r="H12" s="325">
        <v>6306877</v>
      </c>
      <c r="I12" s="325">
        <v>6285607</v>
      </c>
      <c r="J12" s="325">
        <v>6287658</v>
      </c>
      <c r="K12" s="324">
        <v>6260662</v>
      </c>
      <c r="L12" s="332">
        <v>6221111</v>
      </c>
      <c r="N12" s="73"/>
      <c r="O12" s="73"/>
      <c r="P12" s="74"/>
      <c r="Q12" s="73"/>
      <c r="R12" s="73"/>
      <c r="S12" s="74"/>
    </row>
    <row r="13" spans="1:20" ht="20.25" customHeight="1">
      <c r="A13" s="1"/>
      <c r="B13" s="112" t="s">
        <v>158</v>
      </c>
      <c r="C13" s="321">
        <v>92.5</v>
      </c>
      <c r="D13" s="313">
        <v>94.4</v>
      </c>
      <c r="E13" s="313">
        <v>93.8</v>
      </c>
      <c r="F13" s="313">
        <v>93.8</v>
      </c>
      <c r="G13" s="321">
        <v>89.1</v>
      </c>
      <c r="H13" s="313">
        <v>90.3</v>
      </c>
      <c r="I13" s="313">
        <v>87.6</v>
      </c>
      <c r="J13" s="313">
        <v>87.1</v>
      </c>
      <c r="K13" s="321">
        <v>84.8</v>
      </c>
      <c r="L13" s="322">
        <v>85.3</v>
      </c>
      <c r="M13" s="107"/>
      <c r="N13" s="180"/>
      <c r="O13" s="59"/>
      <c r="P13" s="59"/>
      <c r="Q13" s="5"/>
      <c r="R13" s="59"/>
      <c r="S13" s="59"/>
      <c r="T13" s="59"/>
    </row>
    <row r="14" spans="1:20" ht="20.25" customHeight="1">
      <c r="B14" s="103" t="s">
        <v>16</v>
      </c>
      <c r="C14" s="202" t="s">
        <v>9</v>
      </c>
      <c r="D14" s="203" t="s">
        <v>9</v>
      </c>
      <c r="E14" s="203" t="s">
        <v>9</v>
      </c>
      <c r="F14" s="68">
        <v>8.4000000000000005E-2</v>
      </c>
      <c r="G14" s="318">
        <v>8.6999999999999994E-2</v>
      </c>
      <c r="H14" s="314">
        <v>8.7999999999999995E-2</v>
      </c>
      <c r="I14" s="314">
        <v>0.09</v>
      </c>
      <c r="J14" s="314">
        <v>9.1999999999999998E-2</v>
      </c>
      <c r="K14" s="318">
        <v>9.0999999999999998E-2</v>
      </c>
      <c r="L14" s="319">
        <v>8.7999999999999995E-2</v>
      </c>
      <c r="M14" s="107"/>
      <c r="O14" s="59"/>
      <c r="P14" s="59"/>
      <c r="Q14" s="59"/>
      <c r="R14" s="59"/>
      <c r="S14" s="59"/>
      <c r="T14" s="59"/>
    </row>
    <row r="15" spans="1:20" ht="20.25" customHeight="1" thickBot="1">
      <c r="B15" s="103" t="s">
        <v>159</v>
      </c>
      <c r="C15" s="326">
        <f>C7/C12</f>
        <v>1.8357205163713926</v>
      </c>
      <c r="D15" s="327">
        <f t="shared" ref="D15:L15" si="2">D7/D12</f>
        <v>1.838453952262399</v>
      </c>
      <c r="E15" s="327">
        <f t="shared" si="2"/>
        <v>1.8475973638091163</v>
      </c>
      <c r="F15" s="337">
        <f t="shared" si="2"/>
        <v>1.858753959619053</v>
      </c>
      <c r="G15" s="326">
        <f t="shared" si="2"/>
        <v>1.8675770034475931</v>
      </c>
      <c r="H15" s="327">
        <f t="shared" si="2"/>
        <v>1.8819055770391591</v>
      </c>
      <c r="I15" s="327">
        <f t="shared" si="2"/>
        <v>1.8945540184106324</v>
      </c>
      <c r="J15" s="337">
        <f t="shared" si="2"/>
        <v>1.9051301772456453</v>
      </c>
      <c r="K15" s="326">
        <f t="shared" si="2"/>
        <v>1.9139634115369908</v>
      </c>
      <c r="L15" s="337">
        <f t="shared" si="2"/>
        <v>1.9326723152825918</v>
      </c>
    </row>
    <row r="16" spans="1:20" ht="20.25" customHeight="1">
      <c r="A16" s="1"/>
      <c r="B16" s="110" t="s">
        <v>146</v>
      </c>
      <c r="C16" s="185">
        <f>C17+C19+C20</f>
        <v>11497022</v>
      </c>
      <c r="D16" s="186">
        <f t="shared" ref="D16:L16" si="3">D17+D19+D20</f>
        <v>11521707</v>
      </c>
      <c r="E16" s="186">
        <f t="shared" si="3"/>
        <v>11558288</v>
      </c>
      <c r="F16" s="186">
        <f t="shared" si="3"/>
        <v>11659474</v>
      </c>
      <c r="G16" s="185">
        <f t="shared" si="3"/>
        <v>11772318</v>
      </c>
      <c r="H16" s="186">
        <f t="shared" si="3"/>
        <v>11846507</v>
      </c>
      <c r="I16" s="186">
        <f t="shared" si="3"/>
        <v>11884574</v>
      </c>
      <c r="J16" s="186">
        <f t="shared" si="3"/>
        <v>11924710</v>
      </c>
      <c r="K16" s="185">
        <f t="shared" si="3"/>
        <v>11986199</v>
      </c>
      <c r="L16" s="188">
        <f t="shared" si="3"/>
        <v>11981389</v>
      </c>
      <c r="N16" s="71"/>
      <c r="O16" s="71"/>
      <c r="P16" s="75"/>
      <c r="Q16" s="71"/>
      <c r="R16" s="71"/>
      <c r="S16" s="75"/>
    </row>
    <row r="17" spans="1:19" ht="20.25" customHeight="1">
      <c r="A17" s="1"/>
      <c r="B17" s="101" t="s">
        <v>143</v>
      </c>
      <c r="C17" s="316">
        <v>3858338</v>
      </c>
      <c r="D17" s="311">
        <v>3879834</v>
      </c>
      <c r="E17" s="311">
        <v>3894623</v>
      </c>
      <c r="F17" s="311">
        <v>3955082</v>
      </c>
      <c r="G17" s="316">
        <v>4018307</v>
      </c>
      <c r="H17" s="311">
        <v>4098051</v>
      </c>
      <c r="I17" s="311">
        <v>4144131</v>
      </c>
      <c r="J17" s="311">
        <v>4175145</v>
      </c>
      <c r="K17" s="316">
        <v>4227450</v>
      </c>
      <c r="L17" s="317">
        <v>4243880</v>
      </c>
      <c r="N17" s="71"/>
      <c r="O17" s="71"/>
      <c r="P17" s="76"/>
      <c r="Q17" s="71"/>
      <c r="R17" s="71"/>
      <c r="S17" s="76"/>
    </row>
    <row r="18" spans="1:19" s="182" customFormat="1" ht="20.25" customHeight="1">
      <c r="A18" s="181"/>
      <c r="B18" s="102" t="s">
        <v>14</v>
      </c>
      <c r="C18" s="330">
        <v>358652</v>
      </c>
      <c r="D18" s="331">
        <v>406943</v>
      </c>
      <c r="E18" s="331">
        <v>443744</v>
      </c>
      <c r="F18" s="331">
        <v>494506</v>
      </c>
      <c r="G18" s="330">
        <v>535271</v>
      </c>
      <c r="H18" s="331">
        <v>600411</v>
      </c>
      <c r="I18" s="331">
        <v>658475</v>
      </c>
      <c r="J18" s="331">
        <v>697978</v>
      </c>
      <c r="K18" s="333">
        <v>736315</v>
      </c>
      <c r="L18" s="334">
        <v>759922</v>
      </c>
      <c r="N18" s="183"/>
      <c r="O18" s="183"/>
      <c r="P18" s="183"/>
      <c r="Q18" s="183"/>
      <c r="R18" s="183"/>
      <c r="S18" s="184"/>
    </row>
    <row r="19" spans="1:19" ht="20.25" customHeight="1">
      <c r="A19" s="1"/>
      <c r="B19" s="101" t="s">
        <v>144</v>
      </c>
      <c r="C19" s="316">
        <v>6986951</v>
      </c>
      <c r="D19" s="311">
        <v>6977393</v>
      </c>
      <c r="E19" s="311">
        <v>6978772</v>
      </c>
      <c r="F19" s="311">
        <v>6974525</v>
      </c>
      <c r="G19" s="316">
        <v>6965606</v>
      </c>
      <c r="H19" s="311">
        <v>6917102</v>
      </c>
      <c r="I19" s="311">
        <v>6862047</v>
      </c>
      <c r="J19" s="311">
        <v>6801845</v>
      </c>
      <c r="K19" s="335">
        <v>6749396</v>
      </c>
      <c r="L19" s="317">
        <v>6670820</v>
      </c>
      <c r="N19" s="76"/>
      <c r="O19" s="77"/>
      <c r="P19" s="77"/>
      <c r="Q19" s="76"/>
      <c r="R19" s="77"/>
      <c r="S19" s="59"/>
    </row>
    <row r="20" spans="1:19" ht="20.25" customHeight="1">
      <c r="A20" s="1"/>
      <c r="B20" s="101" t="s">
        <v>15</v>
      </c>
      <c r="C20" s="316">
        <v>651733</v>
      </c>
      <c r="D20" s="311">
        <v>664480</v>
      </c>
      <c r="E20" s="311">
        <v>684893</v>
      </c>
      <c r="F20" s="311">
        <v>729867</v>
      </c>
      <c r="G20" s="316">
        <v>788405</v>
      </c>
      <c r="H20" s="311">
        <v>831354</v>
      </c>
      <c r="I20" s="311">
        <v>878396</v>
      </c>
      <c r="J20" s="311">
        <v>947720</v>
      </c>
      <c r="K20" s="335">
        <v>1009353</v>
      </c>
      <c r="L20" s="317">
        <v>1066689</v>
      </c>
      <c r="N20" s="76"/>
      <c r="O20" s="76"/>
      <c r="P20" s="76"/>
      <c r="Q20" s="76"/>
      <c r="R20" s="76"/>
      <c r="S20" s="59"/>
    </row>
    <row r="21" spans="1:19" ht="20.25" customHeight="1" thickBot="1">
      <c r="A21" s="1"/>
      <c r="B21" s="111" t="s">
        <v>147</v>
      </c>
      <c r="C21" s="320">
        <v>6288609</v>
      </c>
      <c r="D21" s="329">
        <v>6272029</v>
      </c>
      <c r="E21" s="329">
        <v>6271838</v>
      </c>
      <c r="F21" s="329">
        <v>6291791</v>
      </c>
      <c r="G21" s="328">
        <v>6316275</v>
      </c>
      <c r="H21" s="329">
        <v>6317333</v>
      </c>
      <c r="I21" s="329">
        <v>6293472</v>
      </c>
      <c r="J21" s="329">
        <v>6279979</v>
      </c>
      <c r="K21" s="328">
        <v>6274951</v>
      </c>
      <c r="L21" s="336">
        <v>6242450</v>
      </c>
      <c r="N21" s="59"/>
      <c r="O21" s="78"/>
      <c r="P21" s="5"/>
      <c r="Q21" s="59"/>
      <c r="R21" s="59"/>
      <c r="S21" s="59"/>
    </row>
    <row r="22" spans="1:19" ht="20.25" customHeight="1">
      <c r="B22" s="219" t="s">
        <v>148</v>
      </c>
      <c r="C22" s="204"/>
      <c r="D22" s="205"/>
      <c r="E22" s="205"/>
      <c r="F22" s="206"/>
      <c r="G22" s="122"/>
      <c r="H22" s="67"/>
      <c r="I22" s="67"/>
      <c r="J22" s="67"/>
      <c r="K22" s="122"/>
      <c r="L22" s="109"/>
    </row>
    <row r="23" spans="1:19" s="173" customFormat="1" ht="20.25" customHeight="1">
      <c r="B23" s="100" t="s">
        <v>142</v>
      </c>
      <c r="C23" s="207" t="s">
        <v>9</v>
      </c>
      <c r="D23" s="208" t="s">
        <v>9</v>
      </c>
      <c r="E23" s="208" t="s">
        <v>9</v>
      </c>
      <c r="F23" s="209" t="s">
        <v>9</v>
      </c>
      <c r="G23" s="118">
        <f>SUM(G24:G26)</f>
        <v>4548385</v>
      </c>
      <c r="H23" s="106">
        <f t="shared" ref="H23:L23" si="4">SUM(H24:H26)</f>
        <v>4565319</v>
      </c>
      <c r="I23" s="106">
        <f t="shared" si="4"/>
        <v>4719129</v>
      </c>
      <c r="J23" s="106">
        <f t="shared" si="4"/>
        <v>4468527</v>
      </c>
      <c r="K23" s="118">
        <f t="shared" si="4"/>
        <v>4350325</v>
      </c>
      <c r="L23" s="119">
        <f t="shared" si="4"/>
        <v>4227128</v>
      </c>
    </row>
    <row r="24" spans="1:19" ht="20.25" customHeight="1">
      <c r="B24" s="101" t="s">
        <v>149</v>
      </c>
      <c r="C24" s="202" t="s">
        <v>9</v>
      </c>
      <c r="D24" s="203" t="s">
        <v>9</v>
      </c>
      <c r="E24" s="203" t="s">
        <v>9</v>
      </c>
      <c r="F24" s="210" t="s">
        <v>9</v>
      </c>
      <c r="G24" s="316">
        <v>85574</v>
      </c>
      <c r="H24" s="311">
        <v>81441</v>
      </c>
      <c r="I24" s="311">
        <v>84538</v>
      </c>
      <c r="J24" s="311">
        <v>77771</v>
      </c>
      <c r="K24" s="316">
        <v>81619</v>
      </c>
      <c r="L24" s="317">
        <v>66578</v>
      </c>
    </row>
    <row r="25" spans="1:19" ht="20.25" customHeight="1">
      <c r="B25" s="101" t="s">
        <v>150</v>
      </c>
      <c r="C25" s="202" t="s">
        <v>9</v>
      </c>
      <c r="D25" s="203" t="s">
        <v>9</v>
      </c>
      <c r="E25" s="203" t="s">
        <v>9</v>
      </c>
      <c r="F25" s="210" t="s">
        <v>9</v>
      </c>
      <c r="G25" s="316">
        <v>4385742</v>
      </c>
      <c r="H25" s="311">
        <v>4379630</v>
      </c>
      <c r="I25" s="311">
        <v>4475541</v>
      </c>
      <c r="J25" s="311">
        <v>4171810</v>
      </c>
      <c r="K25" s="316">
        <v>4042605</v>
      </c>
      <c r="L25" s="317">
        <v>3923778</v>
      </c>
    </row>
    <row r="26" spans="1:19" ht="20.25" customHeight="1" thickBot="1">
      <c r="B26" s="104" t="s">
        <v>17</v>
      </c>
      <c r="C26" s="211" t="s">
        <v>9</v>
      </c>
      <c r="D26" s="212" t="s">
        <v>9</v>
      </c>
      <c r="E26" s="212" t="s">
        <v>9</v>
      </c>
      <c r="F26" s="213" t="s">
        <v>9</v>
      </c>
      <c r="G26" s="316">
        <v>77069</v>
      </c>
      <c r="H26" s="311">
        <v>104248</v>
      </c>
      <c r="I26" s="311">
        <v>159050</v>
      </c>
      <c r="J26" s="311">
        <v>218946</v>
      </c>
      <c r="K26" s="316">
        <v>226101</v>
      </c>
      <c r="L26" s="317">
        <v>236772</v>
      </c>
    </row>
    <row r="27" spans="1:19" s="308" customFormat="1" ht="20.25" customHeight="1" thickBot="1">
      <c r="B27" s="344" t="s">
        <v>151</v>
      </c>
      <c r="C27" s="340" t="s">
        <v>9</v>
      </c>
      <c r="D27" s="341" t="s">
        <v>9</v>
      </c>
      <c r="E27" s="341" t="s">
        <v>9</v>
      </c>
      <c r="F27" s="342" t="s">
        <v>9</v>
      </c>
      <c r="G27" s="338">
        <v>18</v>
      </c>
      <c r="H27" s="323">
        <v>19.2</v>
      </c>
      <c r="I27" s="323">
        <v>18.2</v>
      </c>
      <c r="J27" s="323">
        <v>17.5</v>
      </c>
      <c r="K27" s="338">
        <v>16.5</v>
      </c>
      <c r="L27" s="351">
        <v>17.899999999999999</v>
      </c>
    </row>
    <row r="28" spans="1:19" ht="20.25" customHeight="1">
      <c r="B28" s="113" t="s">
        <v>146</v>
      </c>
      <c r="C28" s="204" t="s">
        <v>9</v>
      </c>
      <c r="D28" s="205" t="s">
        <v>9</v>
      </c>
      <c r="E28" s="205" t="s">
        <v>9</v>
      </c>
      <c r="F28" s="206" t="s">
        <v>9</v>
      </c>
      <c r="G28" s="185">
        <f>SUM(G29:G31)</f>
        <v>4549031</v>
      </c>
      <c r="H28" s="186">
        <f t="shared" ref="H28" si="5">SUM(H29:H31)</f>
        <v>4532090</v>
      </c>
      <c r="I28" s="186">
        <f t="shared" ref="I28" si="6">SUM(I29:I31)</f>
        <v>4635182</v>
      </c>
      <c r="J28" s="186">
        <f t="shared" ref="J28" si="7">SUM(J29:J31)</f>
        <v>4599374</v>
      </c>
      <c r="K28" s="185">
        <f t="shared" ref="K28" si="8">SUM(K29:K31)</f>
        <v>4398038</v>
      </c>
      <c r="L28" s="188">
        <f t="shared" ref="L28" si="9">SUM(L29:L31)</f>
        <v>4285747</v>
      </c>
    </row>
    <row r="29" spans="1:19" ht="20.25" customHeight="1">
      <c r="B29" s="101" t="s">
        <v>149</v>
      </c>
      <c r="C29" s="202" t="s">
        <v>9</v>
      </c>
      <c r="D29" s="203" t="s">
        <v>9</v>
      </c>
      <c r="E29" s="203" t="s">
        <v>9</v>
      </c>
      <c r="F29" s="210" t="s">
        <v>9</v>
      </c>
      <c r="G29" s="316">
        <v>78707</v>
      </c>
      <c r="H29" s="311">
        <v>73828</v>
      </c>
      <c r="I29" s="311">
        <v>68740</v>
      </c>
      <c r="J29" s="311">
        <v>77953</v>
      </c>
      <c r="K29" s="316">
        <v>77779</v>
      </c>
      <c r="L29" s="317">
        <v>79253</v>
      </c>
    </row>
    <row r="30" spans="1:19" ht="20.25" customHeight="1">
      <c r="B30" s="101" t="s">
        <v>150</v>
      </c>
      <c r="C30" s="202" t="s">
        <v>9</v>
      </c>
      <c r="D30" s="203" t="s">
        <v>9</v>
      </c>
      <c r="E30" s="203" t="s">
        <v>9</v>
      </c>
      <c r="F30" s="210" t="s">
        <v>9</v>
      </c>
      <c r="G30" s="316">
        <v>4397976</v>
      </c>
      <c r="H30" s="311">
        <v>4370181</v>
      </c>
      <c r="I30" s="311">
        <v>4431149</v>
      </c>
      <c r="J30" s="311">
        <v>4338987</v>
      </c>
      <c r="K30" s="316">
        <v>4091609</v>
      </c>
      <c r="L30" s="317">
        <v>3975410</v>
      </c>
    </row>
    <row r="31" spans="1:19" ht="20.25" customHeight="1" thickBot="1">
      <c r="B31" s="104" t="s">
        <v>17</v>
      </c>
      <c r="C31" s="211" t="s">
        <v>9</v>
      </c>
      <c r="D31" s="212" t="s">
        <v>9</v>
      </c>
      <c r="E31" s="212" t="s">
        <v>9</v>
      </c>
      <c r="F31" s="213" t="s">
        <v>9</v>
      </c>
      <c r="G31" s="348">
        <v>72348</v>
      </c>
      <c r="H31" s="349">
        <v>88081</v>
      </c>
      <c r="I31" s="349">
        <v>135293</v>
      </c>
      <c r="J31" s="349">
        <v>182434</v>
      </c>
      <c r="K31" s="348">
        <v>228650</v>
      </c>
      <c r="L31" s="350">
        <v>231084</v>
      </c>
    </row>
    <row r="32" spans="1:19" ht="20.25" customHeight="1"/>
  </sheetData>
  <mergeCells count="5">
    <mergeCell ref="K3:L3"/>
    <mergeCell ref="B1:L1"/>
    <mergeCell ref="B3:B4"/>
    <mergeCell ref="C3:F3"/>
    <mergeCell ref="G3:J3"/>
  </mergeCells>
  <pageMargins left="0.7" right="0.7" top="0.75" bottom="0.75" header="0.3" footer="0.3"/>
  <pageSetup paperSize="9" scale="59" orientation="portrait" horizontalDpi="4294967294" r:id="rId1"/>
  <colBreaks count="1" manualBreakCount="1">
    <brk id="12" max="1048575" man="1"/>
  </colBreaks>
  <ignoredErrors>
    <ignoredError sqref="G28:L28"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7</vt:i4>
      </vt:variant>
    </vt:vector>
  </HeadingPairs>
  <TitlesOfParts>
    <vt:vector size="15" baseType="lpstr">
      <vt:lpstr>Consolidated income statement</vt:lpstr>
      <vt:lpstr>Segments</vt:lpstr>
      <vt:lpstr>Consolidated balance sheet</vt:lpstr>
      <vt:lpstr>Consolidated CF</vt:lpstr>
      <vt:lpstr>KPI_services segment</vt:lpstr>
      <vt:lpstr>KPI - segment TV</vt:lpstr>
      <vt:lpstr>KPI_service segment_historical</vt:lpstr>
      <vt:lpstr>Arkusz1</vt:lpstr>
      <vt:lpstr>'Consolidated income statement'!_Ref348710651</vt:lpstr>
      <vt:lpstr>'KPI - segment TV'!_Toc377043859</vt:lpstr>
      <vt:lpstr>'KPI - segment TV'!_Toc377043860</vt:lpstr>
      <vt:lpstr>'KPI - segment TV'!Obszar_wydruku</vt:lpstr>
      <vt:lpstr>'KPI_service segment_historical'!Obszar_wydruku</vt:lpstr>
      <vt:lpstr>'KPI_services segment'!Obszar_wydruku</vt:lpstr>
      <vt:lpstr>'Consolidated CF'!OLE_LINK1</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2013-11-06T09:33:57Z</cp:lastPrinted>
  <dcterms:created xsi:type="dcterms:W3CDTF">2008-08-25T12:12:22Z</dcterms:created>
  <dcterms:modified xsi:type="dcterms:W3CDTF">2015-08-25T09:27:08Z</dcterms:modified>
</cp:coreProperties>
</file>