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05" windowWidth="20610" windowHeight="6285" tabRatio="609"/>
  </bookViews>
  <sheets>
    <sheet name="Consolidated income statement" sheetId="18" r:id="rId1"/>
    <sheet name="Segments" sheetId="17" r:id="rId2"/>
    <sheet name="Consolidated balance sheet" sheetId="13" r:id="rId3"/>
    <sheet name="Consolidated CF" sheetId="12" r:id="rId4"/>
    <sheet name="KPI_services segment" sheetId="9" r:id="rId5"/>
    <sheet name="KPI - segment TV" sheetId="10" r:id="rId6"/>
    <sheet name="KPI_service segment_historical" sheetId="19" r:id="rId7"/>
    <sheet name="Consolidated P&amp;L_old CP Group" sheetId="15" r:id="rId8"/>
    <sheet name="Consolidated P&amp;L_Metelem" sheetId="20" r:id="rId9"/>
  </sheets>
  <definedNames>
    <definedName name="_Ref348710651" localSheetId="0">'Consolidated income statement'!$B$9</definedName>
    <definedName name="_Toc377043859" localSheetId="5">'KPI - segment TV'!$C$42</definedName>
    <definedName name="_Toc377043860" localSheetId="5">'KPI - segment TV'!$D$42</definedName>
    <definedName name="_Toc377043862" localSheetId="5">'KPI - segment TV'!$F$42</definedName>
    <definedName name="_Toc377043863" localSheetId="5">'KPI - segment TV'!$G$42</definedName>
    <definedName name="_xlnm.Print_Area" localSheetId="5">'KPI - segment TV'!$A$1:$H$68</definedName>
    <definedName name="_xlnm.Print_Area" localSheetId="6">'KPI_service segment_historical'!$A$2:$L$24</definedName>
    <definedName name="_xlnm.Print_Area" localSheetId="4">'KPI_services segment'!$A$2:$H$24</definedName>
    <definedName name="OLE_LINK1" localSheetId="3">'Consolidated CF'!$B$9</definedName>
  </definedNames>
  <calcPr calcId="125725"/>
</workbook>
</file>

<file path=xl/calcChain.xml><?xml version="1.0" encoding="utf-8"?>
<calcChain xmlns="http://schemas.openxmlformats.org/spreadsheetml/2006/main">
  <c r="E9" i="13"/>
  <c r="E10"/>
  <c r="E11"/>
  <c r="E12"/>
  <c r="E13"/>
  <c r="E14"/>
  <c r="E8"/>
  <c r="J9" i="20"/>
  <c r="K9"/>
  <c r="I9"/>
  <c r="H9"/>
  <c r="F9"/>
  <c r="E9"/>
  <c r="D9"/>
  <c r="C9"/>
  <c r="B9"/>
  <c r="J4"/>
  <c r="K4"/>
  <c r="I4"/>
  <c r="H4"/>
  <c r="F4"/>
  <c r="E4"/>
  <c r="D4"/>
  <c r="C4"/>
  <c r="B4"/>
  <c r="J17" i="15"/>
  <c r="J16"/>
  <c r="J15"/>
  <c r="J14"/>
  <c r="J13"/>
  <c r="J12"/>
  <c r="J11"/>
  <c r="J10"/>
  <c r="J8"/>
  <c r="J7"/>
  <c r="J6"/>
  <c r="J5"/>
  <c r="H5" i="19"/>
  <c r="I5"/>
  <c r="J5"/>
  <c r="G5"/>
  <c r="L27"/>
  <c r="K27"/>
  <c r="J27"/>
  <c r="I27"/>
  <c r="H27"/>
  <c r="G27"/>
  <c r="H23"/>
  <c r="I23"/>
  <c r="J23"/>
  <c r="K23"/>
  <c r="L23"/>
  <c r="G23"/>
  <c r="D13"/>
  <c r="E13"/>
  <c r="F13"/>
  <c r="G13"/>
  <c r="H13"/>
  <c r="I13"/>
  <c r="J13"/>
  <c r="K13"/>
  <c r="L13"/>
  <c r="C13"/>
  <c r="D7"/>
  <c r="D21" s="1"/>
  <c r="E7"/>
  <c r="E21" s="1"/>
  <c r="F7"/>
  <c r="F21" s="1"/>
  <c r="G7"/>
  <c r="G21" s="1"/>
  <c r="H7"/>
  <c r="H21" s="1"/>
  <c r="I7"/>
  <c r="I21" s="1"/>
  <c r="J7"/>
  <c r="J21" s="1"/>
  <c r="K7"/>
  <c r="K21" s="1"/>
  <c r="L7"/>
  <c r="L21" s="1"/>
  <c r="G13" i="9"/>
  <c r="F13"/>
  <c r="D13"/>
  <c r="C13"/>
  <c r="G7"/>
  <c r="F7"/>
  <c r="D7"/>
  <c r="C7"/>
  <c r="C7" i="19"/>
  <c r="C21" s="1"/>
  <c r="K5" l="1"/>
  <c r="L5"/>
  <c r="J19" i="20"/>
  <c r="J27" s="1"/>
  <c r="J28" s="1"/>
  <c r="D19"/>
  <c r="K27"/>
  <c r="K28" s="1"/>
  <c r="E19"/>
  <c r="E27" s="1"/>
  <c r="E28" s="1"/>
  <c r="I28"/>
  <c r="C27"/>
  <c r="C28" s="1"/>
  <c r="H27" l="1"/>
  <c r="H28" s="1"/>
  <c r="G28"/>
  <c r="D27"/>
  <c r="D28" s="1"/>
  <c r="F28"/>
  <c r="B27"/>
  <c r="B28" s="1"/>
  <c r="H31" i="9" l="1"/>
  <c r="E31"/>
  <c r="G27"/>
  <c r="F27"/>
  <c r="D27"/>
  <c r="C27"/>
  <c r="H30"/>
  <c r="H29"/>
  <c r="H28"/>
  <c r="E30"/>
  <c r="E29"/>
  <c r="E28"/>
  <c r="H26"/>
  <c r="H25"/>
  <c r="H24"/>
  <c r="E25"/>
  <c r="E26"/>
  <c r="E24"/>
  <c r="G23"/>
  <c r="G5" s="1"/>
  <c r="F23"/>
  <c r="D23"/>
  <c r="D5" s="1"/>
  <c r="C23"/>
  <c r="C5" s="1"/>
  <c r="H21"/>
  <c r="H19"/>
  <c r="E21"/>
  <c r="E19"/>
  <c r="H14"/>
  <c r="H15"/>
  <c r="H16"/>
  <c r="H17"/>
  <c r="H18"/>
  <c r="H13"/>
  <c r="E14"/>
  <c r="E15"/>
  <c r="E16"/>
  <c r="E17"/>
  <c r="E18"/>
  <c r="E13"/>
  <c r="H8"/>
  <c r="H9"/>
  <c r="H10"/>
  <c r="H11"/>
  <c r="H12"/>
  <c r="H7"/>
  <c r="E8"/>
  <c r="E9"/>
  <c r="E10"/>
  <c r="E11"/>
  <c r="E12"/>
  <c r="E7"/>
  <c r="F9" i="15"/>
  <c r="J9"/>
  <c r="K9"/>
  <c r="I9"/>
  <c r="H9"/>
  <c r="G9"/>
  <c r="E9"/>
  <c r="D9"/>
  <c r="C9"/>
  <c r="B9"/>
  <c r="J4"/>
  <c r="E4"/>
  <c r="K4"/>
  <c r="G4"/>
  <c r="C4"/>
  <c r="F4"/>
  <c r="I4"/>
  <c r="H23" i="9" l="1"/>
  <c r="E23"/>
  <c r="F5"/>
  <c r="H5" s="1"/>
  <c r="E27"/>
  <c r="H27"/>
  <c r="J19" i="15"/>
  <c r="F19"/>
  <c r="K19"/>
  <c r="C19"/>
  <c r="G19"/>
  <c r="I19"/>
  <c r="E19"/>
  <c r="B4"/>
  <c r="B19" s="1"/>
  <c r="D4"/>
  <c r="D19" s="1"/>
  <c r="H4"/>
  <c r="H19" s="1"/>
  <c r="E5" i="9"/>
  <c r="E27" i="18"/>
  <c r="H18"/>
  <c r="E18"/>
  <c r="H27" i="15" l="1"/>
  <c r="H28" s="1"/>
  <c r="H23"/>
  <c r="H25" s="1"/>
  <c r="F27"/>
  <c r="F28" s="1"/>
  <c r="F23"/>
  <c r="F25" s="1"/>
  <c r="K27"/>
  <c r="K28" s="1"/>
  <c r="K23"/>
  <c r="K25" s="1"/>
  <c r="D27"/>
  <c r="D28" s="1"/>
  <c r="D23"/>
  <c r="D25" s="1"/>
  <c r="G27"/>
  <c r="G28" s="1"/>
  <c r="G23"/>
  <c r="G25" s="1"/>
  <c r="J27"/>
  <c r="J28" s="1"/>
  <c r="J23"/>
  <c r="J25" s="1"/>
  <c r="I27"/>
  <c r="I28" s="1"/>
  <c r="I23"/>
  <c r="I25" s="1"/>
  <c r="E27"/>
  <c r="E28" s="1"/>
  <c r="E23"/>
  <c r="E25" s="1"/>
  <c r="B27"/>
  <c r="B28" s="1"/>
  <c r="B23"/>
  <c r="B25" s="1"/>
  <c r="C27"/>
  <c r="C28" s="1"/>
  <c r="C23"/>
  <c r="C25" s="1"/>
  <c r="H13" i="18"/>
  <c r="E13"/>
  <c r="S14" i="17"/>
  <c r="S13"/>
  <c r="R13"/>
  <c r="L14"/>
  <c r="L13"/>
  <c r="G14"/>
  <c r="G13"/>
  <c r="J10"/>
  <c r="J7"/>
  <c r="E10"/>
  <c r="E7"/>
  <c r="Q12"/>
  <c r="Q13"/>
  <c r="Q14"/>
  <c r="R14"/>
  <c r="T14" s="1"/>
  <c r="M10"/>
  <c r="M7"/>
  <c r="H10"/>
  <c r="H7"/>
  <c r="C10"/>
  <c r="C7"/>
  <c r="H42" i="10"/>
  <c r="H43"/>
  <c r="H44"/>
  <c r="H45"/>
  <c r="H46"/>
  <c r="H47"/>
  <c r="H48"/>
  <c r="H49"/>
  <c r="H50"/>
  <c r="H51"/>
  <c r="H52"/>
  <c r="H53"/>
  <c r="H54"/>
  <c r="H55"/>
  <c r="H56"/>
  <c r="H59"/>
  <c r="H60"/>
  <c r="H41"/>
  <c r="E42"/>
  <c r="E43"/>
  <c r="E44"/>
  <c r="E45"/>
  <c r="E46"/>
  <c r="E47"/>
  <c r="E48"/>
  <c r="E49"/>
  <c r="E50"/>
  <c r="E51"/>
  <c r="E52"/>
  <c r="E53"/>
  <c r="E54"/>
  <c r="E55"/>
  <c r="E56"/>
  <c r="E59"/>
  <c r="E60"/>
  <c r="E41"/>
  <c r="H7"/>
  <c r="H8"/>
  <c r="H9"/>
  <c r="H10"/>
  <c r="H11"/>
  <c r="H12"/>
  <c r="H13"/>
  <c r="H14"/>
  <c r="H15"/>
  <c r="H16"/>
  <c r="H17"/>
  <c r="H18"/>
  <c r="H19"/>
  <c r="H20"/>
  <c r="H21"/>
  <c r="H24"/>
  <c r="H25"/>
  <c r="H6"/>
  <c r="H5"/>
  <c r="H4"/>
  <c r="E5"/>
  <c r="E6"/>
  <c r="E7"/>
  <c r="E8"/>
  <c r="E9"/>
  <c r="E10"/>
  <c r="E11"/>
  <c r="E12"/>
  <c r="E13"/>
  <c r="E14"/>
  <c r="E15"/>
  <c r="E16"/>
  <c r="E17"/>
  <c r="E18"/>
  <c r="E19"/>
  <c r="E20"/>
  <c r="E21"/>
  <c r="E24"/>
  <c r="E25"/>
  <c r="E4"/>
  <c r="T13" i="17" l="1"/>
  <c r="G7"/>
  <c r="E23" i="13"/>
  <c r="C15"/>
  <c r="H27" i="18"/>
  <c r="H24"/>
  <c r="E24"/>
  <c r="H22"/>
  <c r="E22"/>
  <c r="H21"/>
  <c r="E21"/>
  <c r="H20"/>
  <c r="E20"/>
  <c r="H17"/>
  <c r="E17"/>
  <c r="H16"/>
  <c r="E16"/>
  <c r="H15"/>
  <c r="E15"/>
  <c r="H14"/>
  <c r="E14"/>
  <c r="H12"/>
  <c r="E12"/>
  <c r="H11"/>
  <c r="E11"/>
  <c r="H10"/>
  <c r="E10"/>
  <c r="G9"/>
  <c r="F9"/>
  <c r="D9"/>
  <c r="C9"/>
  <c r="H8"/>
  <c r="E8"/>
  <c r="H7"/>
  <c r="E7"/>
  <c r="H6"/>
  <c r="E6"/>
  <c r="H5"/>
  <c r="E5"/>
  <c r="G4"/>
  <c r="F4"/>
  <c r="D4"/>
  <c r="C4"/>
  <c r="G19" l="1"/>
  <c r="H9"/>
  <c r="E9"/>
  <c r="C19"/>
  <c r="C23" s="1"/>
  <c r="H4"/>
  <c r="D19"/>
  <c r="C29"/>
  <c r="G23"/>
  <c r="G25" s="1"/>
  <c r="G26" s="1"/>
  <c r="G29"/>
  <c r="G30" s="1"/>
  <c r="F19"/>
  <c r="E4"/>
  <c r="E19" l="1"/>
  <c r="D23"/>
  <c r="D25" s="1"/>
  <c r="D26" s="1"/>
  <c r="D29"/>
  <c r="D30" s="1"/>
  <c r="F23"/>
  <c r="F29"/>
  <c r="H19"/>
  <c r="C25"/>
  <c r="C26" s="1"/>
  <c r="C30"/>
  <c r="E26" l="1"/>
  <c r="E25"/>
  <c r="E23"/>
  <c r="E29"/>
  <c r="F25"/>
  <c r="H23"/>
  <c r="H29"/>
  <c r="F30"/>
  <c r="H25" l="1"/>
  <c r="F26"/>
  <c r="H26" s="1"/>
  <c r="E39" i="12"/>
  <c r="E40"/>
  <c r="E20"/>
  <c r="E22"/>
  <c r="E19"/>
  <c r="S9" i="17"/>
  <c r="R9"/>
  <c r="Q9"/>
  <c r="L9"/>
  <c r="G9"/>
  <c r="T9" l="1"/>
  <c r="R8"/>
  <c r="D32" i="13" l="1"/>
  <c r="D34" s="1"/>
  <c r="C32"/>
  <c r="C34" s="1"/>
  <c r="E32" l="1"/>
  <c r="E27" i="12"/>
  <c r="E5" i="13" l="1"/>
  <c r="E6"/>
  <c r="E4"/>
  <c r="D15"/>
  <c r="Q11" i="17"/>
  <c r="L11"/>
  <c r="G11"/>
  <c r="S11"/>
  <c r="R11"/>
  <c r="S6"/>
  <c r="S7"/>
  <c r="S8"/>
  <c r="S10"/>
  <c r="S5"/>
  <c r="R6"/>
  <c r="R7"/>
  <c r="R10"/>
  <c r="R5"/>
  <c r="Q6"/>
  <c r="Q7"/>
  <c r="Q8"/>
  <c r="Q10"/>
  <c r="Q5"/>
  <c r="L6"/>
  <c r="L7"/>
  <c r="L8"/>
  <c r="L10"/>
  <c r="L5"/>
  <c r="G5"/>
  <c r="G6"/>
  <c r="G8"/>
  <c r="G10"/>
  <c r="T11" l="1"/>
  <c r="T10"/>
  <c r="T5"/>
  <c r="T6"/>
  <c r="T8"/>
  <c r="T7"/>
  <c r="D51" i="13" l="1"/>
  <c r="C51"/>
  <c r="D42"/>
  <c r="C42"/>
  <c r="C25"/>
  <c r="D25"/>
  <c r="E44"/>
  <c r="E45"/>
  <c r="E47"/>
  <c r="E48"/>
  <c r="E49"/>
  <c r="E50"/>
  <c r="E43"/>
  <c r="E36"/>
  <c r="E37"/>
  <c r="E39"/>
  <c r="E40"/>
  <c r="E41"/>
  <c r="E35"/>
  <c r="E29"/>
  <c r="E31"/>
  <c r="E28"/>
  <c r="E16"/>
  <c r="E17"/>
  <c r="E18"/>
  <c r="E19"/>
  <c r="E20"/>
  <c r="E21"/>
  <c r="E34" i="12"/>
  <c r="E46"/>
  <c r="E45"/>
  <c r="E36"/>
  <c r="E30"/>
  <c r="E29"/>
  <c r="E28"/>
  <c r="E25"/>
  <c r="E24"/>
  <c r="E18"/>
  <c r="E17"/>
  <c r="E16"/>
  <c r="E15"/>
  <c r="E14"/>
  <c r="E13"/>
  <c r="E12"/>
  <c r="E11"/>
  <c r="E10"/>
  <c r="E9"/>
  <c r="E8"/>
  <c r="E7"/>
  <c r="E6"/>
  <c r="E4"/>
  <c r="D43"/>
  <c r="C43"/>
  <c r="D35"/>
  <c r="C35"/>
  <c r="D5"/>
  <c r="C5"/>
  <c r="C23" l="1"/>
  <c r="C26" s="1"/>
  <c r="C44" s="1"/>
  <c r="D23"/>
  <c r="E42" i="13"/>
  <c r="C52"/>
  <c r="C53" s="1"/>
  <c r="E35" i="12"/>
  <c r="E43"/>
  <c r="E5"/>
  <c r="D52" i="13"/>
  <c r="D53" s="1"/>
  <c r="E25"/>
  <c r="C26"/>
  <c r="E15"/>
  <c r="D26"/>
  <c r="E51"/>
  <c r="E34"/>
  <c r="D26" i="12" l="1"/>
  <c r="E23"/>
  <c r="C47"/>
  <c r="E52" i="13"/>
  <c r="E53"/>
  <c r="E26"/>
  <c r="D44" i="12" l="1"/>
  <c r="E26"/>
  <c r="D47" l="1"/>
  <c r="E44"/>
  <c r="E47" l="1"/>
</calcChain>
</file>

<file path=xl/sharedStrings.xml><?xml version="1.0" encoding="utf-8"?>
<sst xmlns="http://schemas.openxmlformats.org/spreadsheetml/2006/main" count="479" uniqueCount="236">
  <si>
    <t>EBITDA</t>
  </si>
  <si>
    <t>Polsat2</t>
  </si>
  <si>
    <t>Polsat News</t>
  </si>
  <si>
    <t>Polsat Sport</t>
  </si>
  <si>
    <t>Polsat Film</t>
  </si>
  <si>
    <t>Polsat Cafe</t>
  </si>
  <si>
    <t>Polsat Play</t>
  </si>
  <si>
    <t>Polsat Sport Extra</t>
  </si>
  <si>
    <t>Polsat</t>
  </si>
  <si>
    <t>n/a</t>
  </si>
  <si>
    <t>Polsat JimJam [JimJam]</t>
  </si>
  <si>
    <t>Polsat Sport News</t>
  </si>
  <si>
    <t>TV4</t>
  </si>
  <si>
    <t>TV6</t>
  </si>
  <si>
    <t>1Q 2012</t>
  </si>
  <si>
    <t>2Q 2012</t>
  </si>
  <si>
    <t>3Q 2012</t>
  </si>
  <si>
    <t>4Q 2012</t>
  </si>
  <si>
    <t>1Q 2013</t>
  </si>
  <si>
    <t>2Q 2013</t>
  </si>
  <si>
    <t>3Q 2013</t>
  </si>
  <si>
    <t>4Q 2013</t>
  </si>
  <si>
    <t>1Q2014</t>
  </si>
  <si>
    <t>2Q2014</t>
  </si>
  <si>
    <t>CI Polsat</t>
  </si>
  <si>
    <r>
      <t>Polsat News 2</t>
    </r>
    <r>
      <rPr>
        <vertAlign val="superscript"/>
        <sz val="11"/>
        <color theme="1"/>
        <rFont val="Calibri"/>
        <family val="2"/>
        <charset val="238"/>
        <scheme val="minor"/>
      </rPr>
      <t>(2)</t>
    </r>
  </si>
  <si>
    <t>Polsat Food</t>
  </si>
  <si>
    <r>
      <t>Polsat Viasat Explore</t>
    </r>
    <r>
      <rPr>
        <vertAlign val="superscript"/>
        <sz val="11"/>
        <color theme="1"/>
        <rFont val="Calibri"/>
        <family val="2"/>
        <charset val="238"/>
        <scheme val="minor"/>
      </rPr>
      <t>(3)(9)</t>
    </r>
  </si>
  <si>
    <r>
      <t>Polsat Viasat History</t>
    </r>
    <r>
      <rPr>
        <vertAlign val="superscript"/>
        <sz val="11"/>
        <color theme="1"/>
        <rFont val="Calibri"/>
        <family val="2"/>
        <charset val="238"/>
        <scheme val="minor"/>
      </rPr>
      <t>(3)</t>
    </r>
  </si>
  <si>
    <r>
      <t>Polsat Viasat Nature</t>
    </r>
    <r>
      <rPr>
        <vertAlign val="superscript"/>
        <sz val="11"/>
        <color theme="1"/>
        <rFont val="Calibri"/>
        <family val="2"/>
        <charset val="238"/>
        <scheme val="minor"/>
      </rPr>
      <t>(3)</t>
    </r>
  </si>
  <si>
    <r>
      <t>Polsat Romans</t>
    </r>
    <r>
      <rPr>
        <vertAlign val="superscript"/>
        <sz val="11"/>
        <color theme="1"/>
        <rFont val="Calibri"/>
        <family val="2"/>
        <charset val="238"/>
        <scheme val="minor"/>
      </rPr>
      <t>(5)</t>
    </r>
  </si>
  <si>
    <r>
      <t>Disco Polo Music</t>
    </r>
    <r>
      <rPr>
        <vertAlign val="superscript"/>
        <sz val="11"/>
        <color theme="1"/>
        <rFont val="Calibri"/>
        <family val="2"/>
        <charset val="238"/>
        <scheme val="minor"/>
      </rPr>
      <t>(8)</t>
    </r>
  </si>
  <si>
    <r>
      <t>TV4</t>
    </r>
    <r>
      <rPr>
        <vertAlign val="superscript"/>
        <sz val="11"/>
        <color theme="1"/>
        <rFont val="Calibri"/>
        <family val="2"/>
        <charset val="238"/>
        <scheme val="minor"/>
      </rPr>
      <t>(6)</t>
    </r>
  </si>
  <si>
    <r>
      <t>TV6</t>
    </r>
    <r>
      <rPr>
        <vertAlign val="superscript"/>
        <sz val="11"/>
        <color theme="1"/>
        <rFont val="Calibri"/>
        <family val="2"/>
        <charset val="238"/>
        <scheme val="minor"/>
      </rPr>
      <t>(6)</t>
    </r>
  </si>
  <si>
    <t>n/d</t>
  </si>
  <si>
    <r>
      <t>Polsat Viasat Explorer</t>
    </r>
    <r>
      <rPr>
        <vertAlign val="superscript"/>
        <sz val="11"/>
        <color theme="1"/>
        <rFont val="Calibri"/>
        <family val="2"/>
        <charset val="238"/>
        <scheme val="minor"/>
      </rPr>
      <t>(3)(7)</t>
    </r>
  </si>
  <si>
    <r>
      <t>Polsat Romance</t>
    </r>
    <r>
      <rPr>
        <vertAlign val="superscript"/>
        <sz val="11"/>
        <color theme="1"/>
        <rFont val="Calibri"/>
        <family val="2"/>
        <charset val="238"/>
        <scheme val="minor"/>
      </rPr>
      <t>(4)</t>
    </r>
  </si>
  <si>
    <r>
      <t>Disco Polo Music</t>
    </r>
    <r>
      <rPr>
        <vertAlign val="superscript"/>
        <sz val="11"/>
        <color theme="1"/>
        <rFont val="Calibri"/>
        <family val="2"/>
        <charset val="238"/>
        <scheme val="minor"/>
      </rPr>
      <t>(6)</t>
    </r>
  </si>
  <si>
    <t>Multiroom</t>
  </si>
  <si>
    <t>Internet</t>
  </si>
  <si>
    <t>ARPU na klienta [PLN]</t>
  </si>
  <si>
    <t>Churn</t>
  </si>
  <si>
    <t xml:space="preserve">Wskaźnik nasycenia RGU na jednego klienta </t>
  </si>
  <si>
    <t xml:space="preserve">Internet </t>
  </si>
  <si>
    <t>1Q</t>
  </si>
  <si>
    <t>2Q</t>
  </si>
  <si>
    <t>3Q</t>
  </si>
  <si>
    <t>4Q</t>
  </si>
  <si>
    <t>5,6 pp.</t>
  </si>
  <si>
    <t>5,0 pp.</t>
  </si>
  <si>
    <t>0 pp.</t>
  </si>
  <si>
    <t>CYFROWY POLSAT S.A. CAPITAL GROUP</t>
  </si>
  <si>
    <t>CONSOLIDATED INCOME STATEMENT</t>
  </si>
  <si>
    <t>(in millions of PLN)</t>
  </si>
  <si>
    <t>Retail revenue</t>
  </si>
  <si>
    <t>Wholesale revenue</t>
  </si>
  <si>
    <t>for the three-month period ended</t>
  </si>
  <si>
    <t>June 30, 2014</t>
  </si>
  <si>
    <t>June 30, 2013</t>
  </si>
  <si>
    <t>Change / %</t>
  </si>
  <si>
    <t>for the six-month period ended</t>
  </si>
  <si>
    <t xml:space="preserve">Sale of equipment </t>
  </si>
  <si>
    <t>Other revenue</t>
  </si>
  <si>
    <t>Operating costs</t>
  </si>
  <si>
    <t>Content costs</t>
  </si>
  <si>
    <t>Distribution, marketing, customer relation management and retention costs</t>
  </si>
  <si>
    <t>Depreciation, amortization, impairment and disposal</t>
  </si>
  <si>
    <t>Salaries and employee-related costs</t>
  </si>
  <si>
    <t>Cost of equipment sold</t>
  </si>
  <si>
    <t>Cost of debt collection services and bad debt allowance and receivables written off</t>
  </si>
  <si>
    <t>Other costs</t>
  </si>
  <si>
    <t>Other operating income, net</t>
  </si>
  <si>
    <t>Profit from operating activities</t>
  </si>
  <si>
    <t>Gain/loss on investment activities, net</t>
  </si>
  <si>
    <t>Finance costs</t>
  </si>
  <si>
    <t>Share of the profit of jointly controlled entity accounted for using the equity method</t>
  </si>
  <si>
    <t>Gross profit for the period</t>
  </si>
  <si>
    <t>Income tax</t>
  </si>
  <si>
    <t>Net profit for the period</t>
  </si>
  <si>
    <t>Net profit attributable to equity holders of the Parent</t>
  </si>
  <si>
    <t>Basic and diluted earnings per share (in PLN)</t>
  </si>
  <si>
    <t>SEGMENT OF SERVICES TO INDIVIDUAL AND BUSINESS CUSTOMERS</t>
  </si>
  <si>
    <t>Change</t>
  </si>
  <si>
    <t>BROADCASTING AND TELEVISION PRODUCTION SEGMENT</t>
  </si>
  <si>
    <t>CONSOLIDATION ADJUSTMENTS</t>
  </si>
  <si>
    <t>TOTAL</t>
  </si>
  <si>
    <t xml:space="preserve">Revenues from sales to third parties </t>
  </si>
  <si>
    <t>Inter-segment revenues</t>
  </si>
  <si>
    <t>Revenues</t>
  </si>
  <si>
    <t xml:space="preserve">Profit from operating activities </t>
  </si>
  <si>
    <t xml:space="preserve">Acquisition of property, plant and equipment, reception equipment and other intangible assets </t>
  </si>
  <si>
    <t>Balance as at 30 June 2014</t>
  </si>
  <si>
    <t>Assets, including:</t>
  </si>
  <si>
    <t>Investments in jointly controlled entity</t>
  </si>
  <si>
    <r>
      <rPr>
        <vertAlign val="superscript"/>
        <sz val="9"/>
        <color theme="1"/>
        <rFont val="Calibri"/>
        <family val="2"/>
        <charset val="238"/>
        <scheme val="minor"/>
      </rPr>
      <t>1</t>
    </r>
    <r>
      <rPr>
        <sz val="9"/>
        <color theme="1"/>
        <rFont val="Calibri"/>
        <family val="2"/>
        <charset val="238"/>
        <scheme val="minor"/>
      </rPr>
      <t xml:space="preserve"> This item also includes the acquisition of reception equipment for operating lease purposes.</t>
    </r>
  </si>
  <si>
    <r>
      <rPr>
        <vertAlign val="superscript"/>
        <sz val="9"/>
        <color theme="1"/>
        <rFont val="Calibri"/>
        <family val="2"/>
        <charset val="238"/>
        <scheme val="minor"/>
      </rPr>
      <t>2</t>
    </r>
    <r>
      <rPr>
        <sz val="9"/>
        <color theme="1"/>
        <rFont val="Calibri"/>
        <family val="2"/>
        <charset val="238"/>
        <scheme val="minor"/>
      </rPr>
      <t xml:space="preserve"> Includes non-current assets located outside of Poland in the amount of PLN 73.1.</t>
    </r>
  </si>
  <si>
    <r>
      <rPr>
        <vertAlign val="superscript"/>
        <sz val="9"/>
        <color theme="1"/>
        <rFont val="Calibri"/>
        <family val="2"/>
        <charset val="238"/>
        <scheme val="minor"/>
      </rPr>
      <t>4</t>
    </r>
    <r>
      <rPr>
        <sz val="9"/>
        <color theme="1"/>
        <rFont val="Calibri"/>
        <family val="2"/>
        <charset val="238"/>
        <scheme val="minor"/>
      </rPr>
      <t xml:space="preserve"> This item includes mainly dividend receivable from Telewizja Polsat Sp. z o.o. of PLN 75.0.</t>
    </r>
  </si>
  <si>
    <r>
      <rPr>
        <vertAlign val="superscript"/>
        <sz val="9"/>
        <color theme="1"/>
        <rFont val="Calibri"/>
        <family val="2"/>
        <charset val="238"/>
        <scheme val="minor"/>
      </rPr>
      <t>3</t>
    </r>
    <r>
      <rPr>
        <sz val="9"/>
        <color theme="1"/>
        <rFont val="Calibri"/>
        <family val="2"/>
        <charset val="238"/>
        <scheme val="minor"/>
      </rPr>
      <t xml:space="preserve"> Includes non-current assets located outside of Poland.</t>
    </r>
  </si>
  <si>
    <r>
      <rPr>
        <vertAlign val="superscript"/>
        <sz val="9"/>
        <color theme="1"/>
        <rFont val="Calibri"/>
        <family val="2"/>
        <charset val="238"/>
        <scheme val="minor"/>
      </rPr>
      <t>5</t>
    </r>
    <r>
      <rPr>
        <sz val="9"/>
        <color theme="1"/>
        <rFont val="Calibri"/>
        <family val="2"/>
        <charset val="238"/>
        <scheme val="minor"/>
      </rPr>
      <t xml:space="preserve"> Includes mainly dividend receivable from Telewizja Polsat Sp. z o.o.</t>
    </r>
  </si>
  <si>
    <t>CONSOLIDATED BALANCE SHEET
(in millions of PLN)</t>
  </si>
  <si>
    <t>December 31, 2013</t>
  </si>
  <si>
    <t>ASSETS</t>
  </si>
  <si>
    <t>Reception equipment</t>
  </si>
  <si>
    <t>Other property, plant and equipment</t>
  </si>
  <si>
    <t xml:space="preserve">Goodwill </t>
  </si>
  <si>
    <t>Customer relationships</t>
  </si>
  <si>
    <t>Brands</t>
  </si>
  <si>
    <t xml:space="preserve">Other intangible assets </t>
  </si>
  <si>
    <t>Non-current programming assets</t>
  </si>
  <si>
    <t>Investment property</t>
  </si>
  <si>
    <t>Non-current deferred distribution fees</t>
  </si>
  <si>
    <t>Other non-current assets</t>
  </si>
  <si>
    <t>Deferred tax assets</t>
  </si>
  <si>
    <t>Total non-current assets</t>
  </si>
  <si>
    <t>Current programming assets</t>
  </si>
  <si>
    <t>Inventories</t>
  </si>
  <si>
    <t>Trade and other receivables</t>
  </si>
  <si>
    <t>Income tax receivable</t>
  </si>
  <si>
    <t>Current deferred distribution fees</t>
  </si>
  <si>
    <t>Other current assets</t>
  </si>
  <si>
    <t>Short-term deposits</t>
  </si>
  <si>
    <t>Cash and cash equivalents</t>
  </si>
  <si>
    <t>Restricted cash</t>
  </si>
  <si>
    <t>Total current assets</t>
  </si>
  <si>
    <t>Total assets</t>
  </si>
  <si>
    <t>EQUITY AND LIABILITIES</t>
  </si>
  <si>
    <t>Share capital</t>
  </si>
  <si>
    <t>Share premium</t>
  </si>
  <si>
    <t>Other reserves</t>
  </si>
  <si>
    <t>Retained earnings</t>
  </si>
  <si>
    <t>Equity attributable to equity holders of the Parent</t>
  </si>
  <si>
    <t>Non-controlling interests</t>
  </si>
  <si>
    <t>Total equity</t>
  </si>
  <si>
    <t>Loans and borrowings</t>
  </si>
  <si>
    <t>Issued bonds</t>
  </si>
  <si>
    <t xml:space="preserve">Finance lease liabilities </t>
  </si>
  <si>
    <t>UMTS license liabilities</t>
  </si>
  <si>
    <t>Deferred tax liabilities</t>
  </si>
  <si>
    <t>Deferred income</t>
  </si>
  <si>
    <t xml:space="preserve">Other non-current liabilities and provisions </t>
  </si>
  <si>
    <t xml:space="preserve">Total non-current liabilities </t>
  </si>
  <si>
    <t>Finance lease liabilities</t>
  </si>
  <si>
    <t>Trade and other payables</t>
  </si>
  <si>
    <t>Income tax liability</t>
  </si>
  <si>
    <t>Deposits for equipment</t>
  </si>
  <si>
    <t>Total current liabilities</t>
  </si>
  <si>
    <t>Total liabilities</t>
  </si>
  <si>
    <t>Total equity and liabilities</t>
  </si>
  <si>
    <t>CONSOLIDATED CASH FLOW STATEMENT</t>
  </si>
  <si>
    <t>Net profit</t>
  </si>
  <si>
    <t>Adjustments for:</t>
  </si>
  <si>
    <t>Payments for film licenses and sports rights</t>
  </si>
  <si>
    <t>Amortization of film licenses and sports rights</t>
  </si>
  <si>
    <t>(Gain)/loss on sale of property, plant and equipment and intangible assets</t>
  </si>
  <si>
    <t xml:space="preserve">Cost of programming rights sold </t>
  </si>
  <si>
    <t xml:space="preserve">Interest expense </t>
  </si>
  <si>
    <t xml:space="preserve">Change in inventories </t>
  </si>
  <si>
    <t xml:space="preserve">Change in receivables and other assets </t>
  </si>
  <si>
    <t>Change in liabilities, provisions and deferred income</t>
  </si>
  <si>
    <t>Change in internal production and advance payments</t>
  </si>
  <si>
    <t xml:space="preserve">Valuation of hedging instruments </t>
  </si>
  <si>
    <t>Foreign exchange losses, net</t>
  </si>
  <si>
    <t xml:space="preserve">Income tax </t>
  </si>
  <si>
    <t>Net additions of reception equipment provided under operating lease</t>
  </si>
  <si>
    <t>Net loss on derivatives</t>
  </si>
  <si>
    <t>Other adjustments</t>
  </si>
  <si>
    <t>Cash from operating activities</t>
  </si>
  <si>
    <t>Income tax paid</t>
  </si>
  <si>
    <t>Interest received from operating activities</t>
  </si>
  <si>
    <t>Net cash from operating activities</t>
  </si>
  <si>
    <t>Acquisition of property, plant and equipment</t>
  </si>
  <si>
    <t>Acquisition of intangible assets</t>
  </si>
  <si>
    <t>Acquisition of subsidiaries, net of cash acquired</t>
  </si>
  <si>
    <t>Proceeds from sale of property, plant and equipment</t>
  </si>
  <si>
    <t>Establishment of short-term deposits</t>
  </si>
  <si>
    <t>Granted loans</t>
  </si>
  <si>
    <t>Other investing activities - derivatives</t>
  </si>
  <si>
    <t>Dividends received</t>
  </si>
  <si>
    <t>Net cash from/(used in) investing activities</t>
  </si>
  <si>
    <t>Repayment of loans and borrowings</t>
  </si>
  <si>
    <t>Loans and borrowings inflows</t>
  </si>
  <si>
    <t>Bonds repayment</t>
  </si>
  <si>
    <t>Finance lease – principal repayments</t>
  </si>
  <si>
    <t>Payment of interest on loans, borrowings, bonds, Cash Pool, finance lease and commissions*</t>
  </si>
  <si>
    <t>Dividends paid</t>
  </si>
  <si>
    <t>Payment of share issuance-related consulting costs</t>
  </si>
  <si>
    <t>Net cash used in financing activities</t>
  </si>
  <si>
    <t>Net increase/(decrease) in cash and cash equivalents</t>
  </si>
  <si>
    <t>Cash and cash equivalents at the beginning of the period</t>
  </si>
  <si>
    <t>Effect of exchange rate fluctuations on cash and cash equivalents</t>
  </si>
  <si>
    <t>Cash and cash equivalents at the end of the period**</t>
  </si>
  <si>
    <t xml:space="preserve">* Includes impact of hedging instruments, premiums paid for early bonds’ repayment and amount paid for costs related to the new financing
** Includes restricted cash amounted to PLN 12.6
</t>
  </si>
  <si>
    <t>Total number of RGUs (contract + prepaid)</t>
  </si>
  <si>
    <t>CONTRACT SERVICES</t>
  </si>
  <si>
    <t>Total number of RGUs, including:</t>
  </si>
  <si>
    <t>Pay TV, including:</t>
  </si>
  <si>
    <t>Mobile telephony</t>
  </si>
  <si>
    <t>Number of customers</t>
  </si>
  <si>
    <t>Average number of RGUs, including:</t>
  </si>
  <si>
    <t>Average number of customers</t>
  </si>
  <si>
    <t>PREPAID SERVICES</t>
  </si>
  <si>
    <t>Pay TV</t>
  </si>
  <si>
    <t xml:space="preserve">Mobile telephony </t>
  </si>
  <si>
    <t>ARPU per total prepaid RGU [PLN]</t>
  </si>
  <si>
    <t>three-month period ended June 30,</t>
  </si>
  <si>
    <t>six-month period ended June 30,</t>
  </si>
  <si>
    <t xml:space="preserve">BROADCASTING AND TELEVISION PRODUCTION SEGMENT </t>
  </si>
  <si>
    <r>
      <t xml:space="preserve">    POLSAT</t>
    </r>
    <r>
      <rPr>
        <sz val="11"/>
        <color rgb="FF000000"/>
        <rFont val="Calibri"/>
        <family val="2"/>
        <charset val="238"/>
        <scheme val="minor"/>
      </rPr>
      <t xml:space="preserve"> (main channel)</t>
    </r>
  </si>
  <si>
    <r>
      <t xml:space="preserve">    Thematic channels</t>
    </r>
    <r>
      <rPr>
        <b/>
        <vertAlign val="superscript"/>
        <sz val="11"/>
        <color rgb="FF000000"/>
        <rFont val="Calibri"/>
        <family val="2"/>
        <charset val="238"/>
        <scheme val="minor"/>
      </rPr>
      <t>(7)</t>
    </r>
  </si>
  <si>
    <r>
      <t>Advertising market share</t>
    </r>
    <r>
      <rPr>
        <b/>
        <vertAlign val="superscript"/>
        <sz val="11"/>
        <rFont val="Calibri"/>
        <family val="2"/>
        <charset val="238"/>
        <scheme val="minor"/>
      </rPr>
      <t>(4)</t>
    </r>
  </si>
  <si>
    <r>
      <t>(1)</t>
    </r>
    <r>
      <rPr>
        <sz val="9"/>
        <color theme="1"/>
        <rFont val="Calibri"/>
        <family val="2"/>
        <charset val="238"/>
        <scheme val="minor"/>
      </rPr>
      <t xml:space="preserve"> Nielsen Audience Measurement, All day ages 16-49 audience share.</t>
    </r>
  </si>
  <si>
    <r>
      <t>(2)</t>
    </r>
    <r>
      <rPr>
        <sz val="9"/>
        <color theme="1"/>
        <rFont val="Calibri"/>
        <family val="2"/>
        <charset val="238"/>
        <scheme val="minor"/>
      </rPr>
      <t xml:space="preserve"> Until February 2013 the channel operated under “TV Biznes”, then until June 9, 2014 as “Polsat Biznes”.</t>
    </r>
  </si>
  <si>
    <r>
      <t>(3)</t>
    </r>
    <r>
      <rPr>
        <sz val="9"/>
        <color theme="1"/>
        <rFont val="Calibri"/>
        <family val="2"/>
        <charset val="238"/>
        <scheme val="minor"/>
      </rPr>
      <t xml:space="preserve"> The channels operate under the Polsat brand since March 2013, data for H1 2013 include the period March - June 2013.</t>
    </r>
  </si>
  <si>
    <r>
      <t>(4)</t>
    </r>
    <r>
      <rPr>
        <sz val="9"/>
        <color theme="1"/>
        <rFont val="Calibri"/>
        <family val="2"/>
        <charset val="238"/>
        <scheme val="minor"/>
      </rPr>
      <t xml:space="preserve"> Our estimates based on Starlink data.</t>
    </r>
  </si>
  <si>
    <r>
      <t>(5)</t>
    </r>
    <r>
      <rPr>
        <sz val="9"/>
        <color theme="1"/>
        <rFont val="Calibri"/>
        <family val="2"/>
        <charset val="238"/>
        <scheme val="minor"/>
      </rPr>
      <t xml:space="preserve"> Channel broadcast since September 2013, data for the period of broadcasting.</t>
    </r>
  </si>
  <si>
    <r>
      <t>(6)</t>
    </r>
    <r>
      <rPr>
        <sz val="9"/>
        <color theme="1"/>
        <rFont val="Calibri"/>
        <family val="2"/>
        <charset val="238"/>
        <scheme val="minor"/>
      </rPr>
      <t xml:space="preserve"> Channel included in Polsat Group since September 2013, data relate to full periods indicated in the table above.</t>
    </r>
  </si>
  <si>
    <r>
      <t>(7)</t>
    </r>
    <r>
      <rPr>
        <sz val="9"/>
        <color theme="1"/>
        <rFont val="Calibri"/>
        <family val="2"/>
        <charset val="238"/>
        <scheme val="minor"/>
      </rPr>
      <t xml:space="preserve">  When calculating the total audience share of Polsat Group and audience share of thematic channels, we take into account the moment of including the channel into our portfolio (audience share of Polsat Viasat channels are included since March 2013, and audience share of Polsat Romans, TV4 and TV6 are included since September 2013, other months are calculated as zero audience share).</t>
    </r>
  </si>
  <si>
    <r>
      <t>(8)</t>
    </r>
    <r>
      <rPr>
        <sz val="9"/>
        <color theme="1"/>
        <rFont val="Calibri"/>
        <family val="2"/>
        <charset val="238"/>
        <scheme val="minor"/>
      </rPr>
      <t xml:space="preserve"> Channel broadcast since May 2014 roku, data for the period of broadcasting.anał nadaje od maja 2014 roku, dane za okres nadawania.</t>
    </r>
  </si>
  <si>
    <r>
      <t>(9)</t>
    </r>
    <r>
      <rPr>
        <sz val="9"/>
        <color theme="1"/>
        <rFont val="Calibri"/>
        <family val="2"/>
        <charset val="238"/>
        <scheme val="minor"/>
      </rPr>
      <t xml:space="preserve"> Until April 29, 2014 the channel operated under “Polsat Viasat Explorer”.</t>
    </r>
  </si>
  <si>
    <r>
      <t>Polsat channel; technical reach</t>
    </r>
    <r>
      <rPr>
        <b/>
        <vertAlign val="superscript"/>
        <sz val="11"/>
        <rFont val="Calibri"/>
        <family val="2"/>
        <charset val="238"/>
        <scheme val="minor"/>
      </rPr>
      <t>(1)</t>
    </r>
  </si>
  <si>
    <r>
      <t>1)</t>
    </r>
    <r>
      <rPr>
        <sz val="9"/>
        <color theme="1"/>
        <rFont val="Calibri"/>
        <family val="2"/>
        <charset val="238"/>
        <scheme val="minor"/>
      </rPr>
      <t xml:space="preserve"> Nielsen Audience Measurement, percentage of TV households able to receive a given channel; arithmetical average of monthly technical reach.</t>
    </r>
  </si>
  <si>
    <r>
      <t>2)</t>
    </r>
    <r>
      <rPr>
        <sz val="9"/>
        <color theme="1"/>
        <rFont val="Calibri"/>
        <family val="2"/>
        <charset val="238"/>
        <scheme val="minor"/>
      </rPr>
      <t xml:space="preserve"> Until February 2013 the channel operated under “TV Biznes”, then until June 9, 2014 as “Polsat Biznes”.</t>
    </r>
  </si>
  <si>
    <r>
      <t xml:space="preserve">3) </t>
    </r>
    <r>
      <rPr>
        <sz val="9"/>
        <color theme="1"/>
        <rFont val="Calibri"/>
        <family val="2"/>
        <charset val="238"/>
        <scheme val="minor"/>
      </rPr>
      <t>Channel broadcast based on cooperation of TV Polsat and Viasat Broadcasting since March 2013 (data for prior periods relate to the technical reach before the cooperation with TV Polsat).</t>
    </r>
  </si>
  <si>
    <r>
      <t>4)</t>
    </r>
    <r>
      <rPr>
        <sz val="9"/>
        <color theme="1"/>
        <rFont val="Calibri"/>
        <family val="2"/>
        <charset val="238"/>
        <scheme val="minor"/>
      </rPr>
      <t xml:space="preserve"> Channel broadcast since September 2013.</t>
    </r>
  </si>
  <si>
    <r>
      <t xml:space="preserve">5) </t>
    </r>
    <r>
      <rPr>
        <sz val="9"/>
        <color theme="1"/>
        <rFont val="Calibri"/>
        <family val="2"/>
        <charset val="238"/>
        <scheme val="minor"/>
      </rPr>
      <t>Channel included in Polsat Group since September 2013, data relate to full periods indicated in the table above.</t>
    </r>
  </si>
  <si>
    <r>
      <t xml:space="preserve">6) </t>
    </r>
    <r>
      <rPr>
        <sz val="9"/>
        <color theme="1"/>
        <rFont val="Calibri"/>
        <family val="2"/>
        <charset val="238"/>
        <scheme val="minor"/>
      </rPr>
      <t>Channel broadcast since May 2014, data for the period of broadcasting.</t>
    </r>
  </si>
  <si>
    <r>
      <t xml:space="preserve">7) </t>
    </r>
    <r>
      <rPr>
        <sz val="9"/>
        <color theme="1"/>
        <rFont val="Calibri"/>
        <family val="2"/>
        <charset val="238"/>
        <scheme val="minor"/>
      </rPr>
      <t>Until April 29, 2014 the channel operated under “Polsat Viasat Explorer”.</t>
    </r>
  </si>
  <si>
    <t xml:space="preserve">DISCLAIMER                                                                                                                                                                                                                                                                                                                                                                                                                                                                            In connection with the consolidation of the results of the newly-acquired Metelem Holdings Limited Group, indirectly controlling Polkomtel, started on May 7, 2014, the Company decided to adjust the method of presentation of certain operational data to the new structure and the mode of operations of our Group. The new layout of key performance indicators (KPI) relating to our segment of services to individual and business customers, comprising in particular  mobile telephony services, Internet access and pay TV are presented below. 
It must be emphasized that the key performance indicators presented below for the 3 and 6-month periods ended June 30, 2013 have been prepared to present the potential effect that the performance of Metelem, and Polkomtel in particular, would have had on the Group’s operating results if Metelem had been part of our Capital Group in the compared periods. These key performance indicators have been prepared for illustrative purposes only and because of their nature they present a hypothetical situation rather than the actual performance of the Group for the given periods.
</t>
  </si>
  <si>
    <t>METELEM GROUP</t>
  </si>
  <si>
    <t>EBITDA margin</t>
  </si>
  <si>
    <t>CYFROWY POLSAT S.A. CAPITAL GROUP EXCLUDING METELEM GROUP</t>
  </si>
  <si>
    <t>Arithmetical financial data contained in the above table have been subject to rounding adjustments. Accordingly, in certain instances, the sum of the numbers in a column may not conform exactly to the total figure given for that column or row</t>
  </si>
  <si>
    <t>Revenue</t>
  </si>
  <si>
    <t>Technical costs and cost of settlements with mobile network operators</t>
  </si>
  <si>
    <t xml:space="preserve">DISCLAIMER                                                                                                                                                                                                                                                                                                                                                                                                                                                                            In connection with the consolidation of the results of the newly-acquired Metelem Holding Company Limited, indirectly controlling Polkomtel, started on May 7, 2014, the Company decided to adjust the method of presentation of certain operational data to the new structure and the mode of operations of our Group. The new layout of key performance indicators (KPI) relating to our segment of services to individual and business customers, comprising in particular  mobile telephony services, Internet access and pay TV are presented below. 
It must be emphasized that the key performance indicators presented below for the 3 and 6-month periods ended June 30, 2013 have been prepared to present the potential effect that the performance of Metelem, and Polkomtel in particular, would have had on the Group’s operating results if Metelem had been part of our Capital Group in the compared periods. These key performance indicators have been prepared for illustrative purposes only and because of their nature they present a hypothetical situation rather than the actual performance of the Group for the given periods.
</t>
  </si>
  <si>
    <r>
      <t>Audience share</t>
    </r>
    <r>
      <rPr>
        <b/>
        <vertAlign val="superscript"/>
        <sz val="11"/>
        <color theme="1"/>
        <rFont val="Calibri"/>
        <family val="2"/>
        <charset val="238"/>
        <scheme val="minor"/>
      </rPr>
      <t>(1) (7)</t>
    </r>
    <r>
      <rPr>
        <b/>
        <sz val="11"/>
        <color theme="1"/>
        <rFont val="Calibri"/>
        <family val="2"/>
        <charset val="238"/>
        <scheme val="minor"/>
      </rPr>
      <t>, including:</t>
    </r>
  </si>
</sst>
</file>

<file path=xl/styles.xml><?xml version="1.0" encoding="utf-8"?>
<styleSheet xmlns="http://schemas.openxmlformats.org/spreadsheetml/2006/main">
  <numFmts count="10">
    <numFmt numFmtId="41" formatCode="_-* #,##0\ _z_ł_-;\-* #,##0\ _z_ł_-;_-* &quot;-&quot;\ _z_ł_-;_-@_-"/>
    <numFmt numFmtId="164" formatCode="#,##0.0"/>
    <numFmt numFmtId="165" formatCode="0.0"/>
    <numFmt numFmtId="166" formatCode="0.0%"/>
    <numFmt numFmtId="167" formatCode="#\.##0.0"/>
    <numFmt numFmtId="168" formatCode="\-"/>
    <numFmt numFmtId="169" formatCode="###0.0"/>
    <numFmt numFmtId="170" formatCode="_-* #,##0.0\ _z_ł_-;\-* #,##0.0\ _z_ł_-;_-* &quot;-&quot;\ _z_ł_-;_-@_-"/>
    <numFmt numFmtId="171" formatCode="#,##0.0%"/>
    <numFmt numFmtId="172" formatCode="_-* #,##0.00\ [$€-1]_-;\-* #,##0.00\ [$€-1]_-;_-* &quot;-&quot;??\ [$€-1]_-"/>
  </numFmts>
  <fonts count="39">
    <font>
      <sz val="11"/>
      <color theme="1"/>
      <name val="Czcionka tekstu podstawowego"/>
      <family val="2"/>
      <charset val="238"/>
    </font>
    <font>
      <sz val="11"/>
      <color indexed="8"/>
      <name val="Czcionka tekstu podstawowego"/>
      <family val="2"/>
      <charset val="238"/>
    </font>
    <font>
      <sz val="11"/>
      <color indexed="8"/>
      <name val="Czcionka tekstu podstawowego"/>
      <family val="2"/>
      <charset val="238"/>
    </font>
    <font>
      <b/>
      <sz val="11"/>
      <color indexed="8"/>
      <name val="Calibri"/>
      <family val="2"/>
      <charset val="238"/>
    </font>
    <font>
      <b/>
      <sz val="10"/>
      <color theme="1"/>
      <name val="Arial Narrow"/>
      <family val="2"/>
      <charset val="238"/>
    </font>
    <font>
      <sz val="11"/>
      <color theme="1"/>
      <name val="Calibri"/>
      <family val="2"/>
      <charset val="238"/>
      <scheme val="minor"/>
    </font>
    <font>
      <b/>
      <sz val="11"/>
      <color indexed="8"/>
      <name val="Calibri"/>
      <family val="2"/>
      <charset val="238"/>
      <scheme val="minor"/>
    </font>
    <font>
      <sz val="11"/>
      <color rgb="FF000000"/>
      <name val="Calibri"/>
      <family val="2"/>
      <charset val="238"/>
      <scheme val="minor"/>
    </font>
    <font>
      <b/>
      <sz val="11"/>
      <color theme="1"/>
      <name val="Calibri"/>
      <family val="2"/>
      <charset val="238"/>
      <scheme val="minor"/>
    </font>
    <font>
      <b/>
      <sz val="11"/>
      <color rgb="FF000000"/>
      <name val="Calibri"/>
      <family val="2"/>
      <charset val="238"/>
      <scheme val="minor"/>
    </font>
    <font>
      <b/>
      <i/>
      <sz val="11"/>
      <color rgb="FF000000"/>
      <name val="Calibri"/>
      <family val="2"/>
      <charset val="238"/>
      <scheme val="minor"/>
    </font>
    <font>
      <b/>
      <sz val="11"/>
      <name val="Calibri"/>
      <family val="2"/>
      <charset val="238"/>
      <scheme val="minor"/>
    </font>
    <font>
      <sz val="11"/>
      <name val="Calibri"/>
      <family val="2"/>
      <charset val="238"/>
      <scheme val="minor"/>
    </font>
    <font>
      <b/>
      <vertAlign val="superscript"/>
      <sz val="11"/>
      <color rgb="FF000000"/>
      <name val="Calibri"/>
      <family val="2"/>
      <charset val="238"/>
      <scheme val="minor"/>
    </font>
    <font>
      <vertAlign val="superscript"/>
      <sz val="9"/>
      <color theme="1"/>
      <name val="Calibri"/>
      <family val="2"/>
      <charset val="238"/>
      <scheme val="minor"/>
    </font>
    <font>
      <sz val="9"/>
      <color theme="1"/>
      <name val="Calibri"/>
      <family val="2"/>
      <charset val="238"/>
      <scheme val="minor"/>
    </font>
    <font>
      <b/>
      <sz val="9"/>
      <color indexed="8"/>
      <name val="Arial Narrow"/>
      <family val="2"/>
      <charset val="238"/>
    </font>
    <font>
      <b/>
      <vertAlign val="superscript"/>
      <sz val="11"/>
      <color theme="1"/>
      <name val="Calibri"/>
      <family val="2"/>
      <charset val="238"/>
      <scheme val="minor"/>
    </font>
    <font>
      <b/>
      <vertAlign val="superscript"/>
      <sz val="11"/>
      <name val="Calibri"/>
      <family val="2"/>
      <charset val="238"/>
      <scheme val="minor"/>
    </font>
    <font>
      <b/>
      <sz val="12"/>
      <color theme="9"/>
      <name val="Calibri"/>
      <family val="2"/>
      <charset val="238"/>
      <scheme val="minor"/>
    </font>
    <font>
      <i/>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10"/>
      <color theme="1"/>
      <name val="Czcionka tekstu podstawowego"/>
      <family val="2"/>
      <charset val="238"/>
    </font>
    <font>
      <b/>
      <sz val="10"/>
      <color indexed="8"/>
      <name val="Calibri"/>
      <family val="2"/>
      <charset val="238"/>
      <scheme val="minor"/>
    </font>
    <font>
      <b/>
      <sz val="10"/>
      <color rgb="FF000000"/>
      <name val="Calibri"/>
      <family val="2"/>
      <charset val="238"/>
      <scheme val="minor"/>
    </font>
    <font>
      <b/>
      <i/>
      <sz val="10"/>
      <color rgb="FF000000"/>
      <name val="Calibri"/>
      <family val="2"/>
      <charset val="238"/>
      <scheme val="minor"/>
    </font>
    <font>
      <b/>
      <sz val="9"/>
      <name val="Arial Narrow"/>
      <family val="2"/>
      <charset val="238"/>
    </font>
    <font>
      <vertAlign val="superscript"/>
      <sz val="11"/>
      <color theme="1"/>
      <name val="Calibri"/>
      <family val="2"/>
      <charset val="238"/>
      <scheme val="minor"/>
    </font>
    <font>
      <b/>
      <sz val="11"/>
      <name val="Calibri"/>
      <family val="2"/>
      <charset val="238"/>
    </font>
    <font>
      <b/>
      <i/>
      <sz val="11"/>
      <name val="Calibri"/>
      <family val="2"/>
      <charset val="238"/>
      <scheme val="minor"/>
    </font>
    <font>
      <i/>
      <sz val="11"/>
      <name val="Calibri"/>
      <family val="2"/>
      <charset val="238"/>
      <scheme val="minor"/>
    </font>
    <font>
      <b/>
      <i/>
      <sz val="11"/>
      <color theme="1"/>
      <name val="Calibri"/>
      <family val="2"/>
      <charset val="238"/>
      <scheme val="minor"/>
    </font>
    <font>
      <b/>
      <sz val="11"/>
      <color rgb="FFFD8A00"/>
      <name val="Calibri"/>
      <family val="2"/>
      <charset val="238"/>
      <scheme val="minor"/>
    </font>
    <font>
      <i/>
      <sz val="11"/>
      <color rgb="FF000000"/>
      <name val="Calibri"/>
      <family val="2"/>
      <charset val="238"/>
      <scheme val="minor"/>
    </font>
    <font>
      <sz val="11"/>
      <color theme="1"/>
      <name val="Czcionka tekstu podstawowego"/>
      <family val="2"/>
      <charset val="238"/>
    </font>
    <font>
      <b/>
      <sz val="11"/>
      <color theme="1"/>
      <name val="Czcionka tekstu podstawowego"/>
      <family val="2"/>
      <charset val="238"/>
    </font>
    <font>
      <i/>
      <sz val="11"/>
      <color theme="1"/>
      <name val="Czcionka tekstu podstawowego"/>
      <family val="2"/>
      <charset val="238"/>
    </font>
    <font>
      <sz val="10"/>
      <color theme="1"/>
      <name val="Arial Narrow"/>
      <family val="2"/>
      <charset val="238"/>
    </font>
  </fonts>
  <fills count="1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mediumGray">
        <fgColor theme="0" tint="-4.9989318521683403E-2"/>
        <bgColor rgb="FFFFC000"/>
      </patternFill>
    </fill>
    <fill>
      <patternFill patternType="solid">
        <fgColor theme="0"/>
        <bgColor theme="0"/>
      </patternFill>
    </fill>
    <fill>
      <patternFill patternType="solid">
        <fgColor theme="0" tint="-4.9989318521683403E-2"/>
        <bgColor theme="0"/>
      </patternFill>
    </fill>
    <fill>
      <patternFill patternType="mediumGray">
        <fgColor rgb="FFFFC000"/>
      </patternFill>
    </fill>
    <fill>
      <patternFill patternType="mediumGray">
        <fgColor rgb="FFFFC000"/>
        <bgColor theme="0" tint="-4.9989318521683403E-2"/>
      </patternFill>
    </fill>
    <fill>
      <patternFill patternType="mediumGray">
        <fgColor rgb="FFFFC000"/>
        <bgColor rgb="FFFFC000"/>
      </patternFill>
    </fill>
    <fill>
      <patternFill patternType="mediumGray">
        <fgColor rgb="FFFFC000"/>
        <bgColor theme="0"/>
      </patternFill>
    </fill>
    <fill>
      <patternFill patternType="solid">
        <fgColor rgb="FFFFFFFF"/>
        <bgColor indexed="64"/>
      </patternFill>
    </fill>
    <fill>
      <patternFill patternType="mediumGray">
        <fgColor theme="0" tint="-4.9989318521683403E-2"/>
        <bgColor theme="0" tint="-4.9989318521683403E-2"/>
      </patternFill>
    </fill>
    <fill>
      <patternFill patternType="mediumGray">
        <fgColor theme="0" tint="-4.9989318521683403E-2"/>
        <bgColor rgb="FFFFFFFF"/>
      </patternFill>
    </fill>
    <fill>
      <patternFill patternType="mediumGray">
        <fgColor theme="0" tint="-4.9989318521683403E-2"/>
        <bgColor theme="0"/>
      </patternFill>
    </fill>
  </fills>
  <borders count="33">
    <border>
      <left/>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top/>
      <bottom style="hair">
        <color indexed="64"/>
      </bottom>
      <diagonal/>
    </border>
  </borders>
  <cellStyleXfs count="4">
    <xf numFmtId="0" fontId="0" fillId="0" borderId="0"/>
    <xf numFmtId="9" fontId="2" fillId="0" borderId="0" applyFont="0" applyFill="0" applyBorder="0" applyAlignment="0" applyProtection="0"/>
    <xf numFmtId="9" fontId="1" fillId="0" borderId="0" applyFont="0" applyFill="0" applyBorder="0" applyAlignment="0" applyProtection="0"/>
    <xf numFmtId="172" fontId="35" fillId="0" borderId="0"/>
  </cellStyleXfs>
  <cellXfs count="484">
    <xf numFmtId="0" fontId="0" fillId="0" borderId="0" xfId="0"/>
    <xf numFmtId="0" fontId="5" fillId="0" borderId="0" xfId="0" applyFont="1"/>
    <xf numFmtId="166" fontId="12" fillId="3" borderId="9" xfId="1" applyNumberFormat="1" applyFont="1" applyFill="1" applyBorder="1" applyAlignment="1">
      <alignment horizontal="right" vertical="center" wrapText="1"/>
    </xf>
    <xf numFmtId="0" fontId="9" fillId="3" borderId="10" xfId="0" applyFont="1" applyFill="1" applyBorder="1" applyAlignment="1">
      <alignment vertical="center" wrapText="1"/>
    </xf>
    <xf numFmtId="0" fontId="9" fillId="4" borderId="2" xfId="0" applyFont="1" applyFill="1" applyBorder="1" applyAlignment="1">
      <alignment horizontal="right" vertical="center" wrapText="1"/>
    </xf>
    <xf numFmtId="0" fontId="10" fillId="4" borderId="8" xfId="0" applyFont="1" applyFill="1" applyBorder="1" applyAlignment="1">
      <alignment horizontal="right" vertical="center" wrapText="1"/>
    </xf>
    <xf numFmtId="0" fontId="16" fillId="0" borderId="0" xfId="0" applyFont="1" applyFill="1" applyBorder="1" applyAlignment="1">
      <alignment vertical="center" wrapText="1"/>
    </xf>
    <xf numFmtId="0" fontId="9" fillId="3" borderId="7" xfId="0" applyFont="1" applyFill="1" applyBorder="1" applyAlignment="1">
      <alignment vertical="center" wrapText="1"/>
    </xf>
    <xf numFmtId="0" fontId="11" fillId="3" borderId="5" xfId="0" applyFont="1" applyFill="1" applyBorder="1" applyAlignment="1">
      <alignment vertical="center" wrapText="1"/>
    </xf>
    <xf numFmtId="0" fontId="7" fillId="3" borderId="7" xfId="0" applyFont="1" applyFill="1" applyBorder="1" applyAlignment="1">
      <alignment vertical="center"/>
    </xf>
    <xf numFmtId="0" fontId="10" fillId="4" borderId="6" xfId="0" applyFont="1" applyFill="1" applyBorder="1" applyAlignment="1">
      <alignment horizontal="right" vertical="center" wrapText="1"/>
    </xf>
    <xf numFmtId="0" fontId="9" fillId="4" borderId="1" xfId="0" applyFont="1" applyFill="1" applyBorder="1" applyAlignment="1">
      <alignment horizontal="right" vertical="center" wrapText="1"/>
    </xf>
    <xf numFmtId="0" fontId="5" fillId="3" borderId="12" xfId="0" applyFont="1" applyFill="1" applyBorder="1" applyAlignment="1">
      <alignment vertical="center"/>
    </xf>
    <xf numFmtId="0" fontId="5" fillId="3" borderId="7" xfId="0" applyFont="1" applyFill="1" applyBorder="1" applyAlignment="1">
      <alignment vertical="center"/>
    </xf>
    <xf numFmtId="0" fontId="9" fillId="3" borderId="12" xfId="0" applyFont="1" applyFill="1" applyBorder="1" applyAlignment="1">
      <alignment vertical="center"/>
    </xf>
    <xf numFmtId="0" fontId="9" fillId="3" borderId="5" xfId="0" applyFont="1" applyFill="1" applyBorder="1" applyAlignment="1">
      <alignment vertical="center"/>
    </xf>
    <xf numFmtId="0" fontId="0" fillId="3" borderId="8" xfId="0" applyFill="1" applyBorder="1" applyAlignment="1">
      <alignment vertical="center"/>
    </xf>
    <xf numFmtId="3" fontId="5" fillId="3" borderId="0" xfId="0" applyNumberFormat="1" applyFont="1" applyFill="1" applyBorder="1" applyAlignment="1">
      <alignment horizontal="right" vertical="center"/>
    </xf>
    <xf numFmtId="166" fontId="8" fillId="3" borderId="8" xfId="1" applyNumberFormat="1" applyFont="1" applyFill="1" applyBorder="1" applyAlignment="1">
      <alignment vertical="center"/>
    </xf>
    <xf numFmtId="166" fontId="8" fillId="3" borderId="6" xfId="1" applyNumberFormat="1" applyFont="1" applyFill="1" applyBorder="1" applyAlignment="1">
      <alignment vertical="center"/>
    </xf>
    <xf numFmtId="166" fontId="5" fillId="3" borderId="9" xfId="1" applyNumberFormat="1" applyFont="1" applyFill="1" applyBorder="1" applyAlignment="1">
      <alignment vertical="center"/>
    </xf>
    <xf numFmtId="166" fontId="7" fillId="3" borderId="9" xfId="1" applyNumberFormat="1" applyFont="1" applyFill="1" applyBorder="1" applyAlignment="1">
      <alignment horizontal="right" vertical="center"/>
    </xf>
    <xf numFmtId="166" fontId="5" fillId="3" borderId="9" xfId="1" applyNumberFormat="1" applyFont="1" applyFill="1" applyBorder="1" applyAlignment="1">
      <alignment horizontal="right" vertical="center"/>
    </xf>
    <xf numFmtId="3" fontId="11" fillId="2" borderId="5" xfId="0" applyNumberFormat="1" applyFont="1" applyFill="1" applyBorder="1" applyAlignment="1">
      <alignment horizontal="right" vertical="center" wrapText="1"/>
    </xf>
    <xf numFmtId="3" fontId="11" fillId="3" borderId="1" xfId="0" applyNumberFormat="1" applyFont="1" applyFill="1" applyBorder="1" applyAlignment="1">
      <alignment horizontal="right" vertical="center" wrapText="1"/>
    </xf>
    <xf numFmtId="3" fontId="12" fillId="2" borderId="7" xfId="0" applyNumberFormat="1" applyFont="1" applyFill="1" applyBorder="1" applyAlignment="1">
      <alignment horizontal="right" vertical="center" wrapText="1"/>
    </xf>
    <xf numFmtId="3" fontId="12" fillId="3" borderId="0" xfId="0" applyNumberFormat="1" applyFont="1" applyFill="1" applyBorder="1" applyAlignment="1">
      <alignment horizontal="right" vertical="center" wrapText="1"/>
    </xf>
    <xf numFmtId="0" fontId="5" fillId="0" borderId="0" xfId="0" applyFont="1" applyAlignment="1">
      <alignment vertical="center"/>
    </xf>
    <xf numFmtId="0" fontId="8" fillId="8" borderId="5" xfId="0" applyFont="1" applyFill="1" applyBorder="1" applyAlignment="1">
      <alignment vertical="center"/>
    </xf>
    <xf numFmtId="0" fontId="8" fillId="10" borderId="5" xfId="0" applyFont="1" applyFill="1" applyBorder="1" applyAlignment="1">
      <alignment vertical="center"/>
    </xf>
    <xf numFmtId="0" fontId="8" fillId="3" borderId="12" xfId="0" applyFont="1" applyFill="1" applyBorder="1" applyAlignment="1">
      <alignment vertical="center"/>
    </xf>
    <xf numFmtId="0" fontId="0" fillId="3" borderId="0" xfId="0" applyFill="1"/>
    <xf numFmtId="0" fontId="19" fillId="3" borderId="0" xfId="0" applyFont="1" applyFill="1" applyAlignment="1">
      <alignment vertical="center"/>
    </xf>
    <xf numFmtId="0" fontId="8" fillId="3" borderId="10" xfId="0" applyFont="1" applyFill="1" applyBorder="1" applyAlignment="1">
      <alignment vertical="center"/>
    </xf>
    <xf numFmtId="166" fontId="8" fillId="8" borderId="6" xfId="1" applyNumberFormat="1" applyFont="1" applyFill="1" applyBorder="1" applyAlignment="1">
      <alignment vertical="center"/>
    </xf>
    <xf numFmtId="166" fontId="8" fillId="10" borderId="6" xfId="1" applyNumberFormat="1" applyFont="1" applyFill="1" applyBorder="1" applyAlignment="1">
      <alignment vertical="center"/>
    </xf>
    <xf numFmtId="0" fontId="9" fillId="4" borderId="3" xfId="0" applyFont="1" applyFill="1" applyBorder="1" applyAlignment="1">
      <alignment horizontal="right" vertical="center" wrapText="1"/>
    </xf>
    <xf numFmtId="0" fontId="6" fillId="5" borderId="10" xfId="0" applyFont="1" applyFill="1" applyBorder="1" applyAlignment="1">
      <alignment horizontal="right" vertical="center"/>
    </xf>
    <xf numFmtId="166" fontId="5" fillId="3" borderId="8" xfId="1" applyNumberFormat="1" applyFont="1" applyFill="1" applyBorder="1" applyAlignment="1">
      <alignment vertical="center"/>
    </xf>
    <xf numFmtId="166" fontId="5" fillId="3" borderId="11" xfId="1" applyNumberFormat="1" applyFont="1" applyFill="1" applyBorder="1" applyAlignment="1">
      <alignment vertical="center"/>
    </xf>
    <xf numFmtId="0" fontId="9" fillId="11" borderId="5" xfId="0" applyFont="1" applyFill="1" applyBorder="1" applyAlignment="1">
      <alignment vertical="center"/>
    </xf>
    <xf numFmtId="166" fontId="8" fillId="11" borderId="6" xfId="1" applyNumberFormat="1" applyFont="1" applyFill="1" applyBorder="1" applyAlignment="1">
      <alignment vertical="center"/>
    </xf>
    <xf numFmtId="0" fontId="8" fillId="8" borderId="5" xfId="0" applyFont="1" applyFill="1" applyBorder="1" applyAlignment="1">
      <alignment vertical="center" wrapText="1"/>
    </xf>
    <xf numFmtId="4" fontId="9" fillId="6" borderId="1" xfId="0" applyNumberFormat="1" applyFont="1" applyFill="1" applyBorder="1" applyAlignment="1">
      <alignment vertical="center" wrapText="1"/>
    </xf>
    <xf numFmtId="0" fontId="8" fillId="0" borderId="5" xfId="0" applyFont="1" applyBorder="1" applyAlignment="1">
      <alignment vertical="center" wrapText="1"/>
    </xf>
    <xf numFmtId="0" fontId="9" fillId="3" borderId="12" xfId="0" applyFont="1" applyFill="1" applyBorder="1" applyAlignment="1">
      <alignment vertical="center" wrapText="1"/>
    </xf>
    <xf numFmtId="0" fontId="0" fillId="3" borderId="12" xfId="0" applyFill="1" applyBorder="1" applyAlignment="1">
      <alignment vertical="center"/>
    </xf>
    <xf numFmtId="0" fontId="0" fillId="3" borderId="2" xfId="0" applyFill="1" applyBorder="1" applyAlignment="1">
      <alignment vertical="center"/>
    </xf>
    <xf numFmtId="0" fontId="0" fillId="2" borderId="12" xfId="0" applyFill="1" applyBorder="1" applyAlignment="1">
      <alignment vertical="center"/>
    </xf>
    <xf numFmtId="0" fontId="6" fillId="11" borderId="12" xfId="0" applyFont="1" applyFill="1" applyBorder="1" applyAlignment="1">
      <alignment vertical="center"/>
    </xf>
    <xf numFmtId="0" fontId="6" fillId="11" borderId="10" xfId="0" applyFont="1" applyFill="1" applyBorder="1" applyAlignment="1">
      <alignment vertical="center"/>
    </xf>
    <xf numFmtId="166" fontId="8" fillId="11" borderId="3" xfId="1" applyNumberFormat="1" applyFont="1" applyFill="1" applyBorder="1" applyAlignment="1">
      <alignment vertical="center"/>
    </xf>
    <xf numFmtId="166" fontId="8" fillId="9" borderId="10" xfId="1" applyNumberFormat="1" applyFont="1" applyFill="1" applyBorder="1" applyAlignment="1">
      <alignment vertical="center"/>
    </xf>
    <xf numFmtId="3" fontId="21" fillId="0" borderId="0" xfId="0" applyNumberFormat="1" applyFont="1" applyAlignment="1">
      <alignment horizontal="right"/>
    </xf>
    <xf numFmtId="3" fontId="22" fillId="0" borderId="0" xfId="0" applyNumberFormat="1" applyFont="1" applyBorder="1" applyAlignment="1">
      <alignment horizontal="right"/>
    </xf>
    <xf numFmtId="3" fontId="21" fillId="0" borderId="0" xfId="0" applyNumberFormat="1" applyFont="1" applyBorder="1" applyAlignment="1">
      <alignment horizontal="right"/>
    </xf>
    <xf numFmtId="0" fontId="0" fillId="0" borderId="0" xfId="0" applyAlignment="1">
      <alignment vertical="center"/>
    </xf>
    <xf numFmtId="0" fontId="5" fillId="3" borderId="14" xfId="0" applyFont="1" applyFill="1" applyBorder="1" applyAlignment="1">
      <alignment vertical="center"/>
    </xf>
    <xf numFmtId="0" fontId="5" fillId="3" borderId="18" xfId="0" applyFont="1" applyFill="1" applyBorder="1" applyAlignment="1">
      <alignment vertical="center"/>
    </xf>
    <xf numFmtId="0" fontId="5" fillId="3" borderId="14" xfId="0" applyFont="1" applyFill="1" applyBorder="1" applyAlignment="1">
      <alignment vertical="center" wrapText="1"/>
    </xf>
    <xf numFmtId="0" fontId="5" fillId="3" borderId="18" xfId="0" applyFont="1" applyFill="1" applyBorder="1" applyAlignment="1">
      <alignment vertical="center" wrapText="1"/>
    </xf>
    <xf numFmtId="0" fontId="8" fillId="3" borderId="18" xfId="0" applyFont="1" applyFill="1" applyBorder="1" applyAlignment="1">
      <alignment vertical="center" wrapText="1"/>
    </xf>
    <xf numFmtId="0" fontId="5" fillId="3" borderId="15" xfId="0" applyFont="1" applyFill="1" applyBorder="1" applyAlignment="1">
      <alignment vertical="center" wrapText="1"/>
    </xf>
    <xf numFmtId="3" fontId="8" fillId="3" borderId="0" xfId="0" applyNumberFormat="1" applyFont="1" applyFill="1" applyBorder="1" applyAlignment="1">
      <alignment horizontal="right" vertical="center"/>
    </xf>
    <xf numFmtId="0" fontId="0" fillId="3" borderId="0" xfId="0" applyFill="1" applyAlignment="1">
      <alignment vertical="center"/>
    </xf>
    <xf numFmtId="0" fontId="23" fillId="0" borderId="0" xfId="0" applyFont="1" applyAlignment="1">
      <alignment vertical="center"/>
    </xf>
    <xf numFmtId="0" fontId="25" fillId="4" borderId="3" xfId="0" applyFont="1" applyFill="1" applyBorder="1" applyAlignment="1">
      <alignment horizontal="right" vertical="center" wrapText="1"/>
    </xf>
    <xf numFmtId="0" fontId="26" fillId="4" borderId="11" xfId="0" applyFont="1" applyFill="1" applyBorder="1" applyAlignment="1">
      <alignment horizontal="right" vertical="center" wrapText="1"/>
    </xf>
    <xf numFmtId="41" fontId="5" fillId="2" borderId="7" xfId="0" applyNumberFormat="1" applyFont="1" applyFill="1" applyBorder="1" applyAlignment="1">
      <alignment horizontal="right" vertical="center" wrapText="1"/>
    </xf>
    <xf numFmtId="41" fontId="5" fillId="3" borderId="0" xfId="0" applyNumberFormat="1" applyFont="1" applyFill="1" applyBorder="1" applyAlignment="1">
      <alignment horizontal="right" vertical="center" wrapText="1"/>
    </xf>
    <xf numFmtId="41" fontId="5" fillId="3" borderId="9" xfId="0" applyNumberFormat="1" applyFont="1" applyFill="1" applyBorder="1" applyAlignment="1">
      <alignment horizontal="right" vertical="center" wrapText="1"/>
    </xf>
    <xf numFmtId="0" fontId="5" fillId="3" borderId="0" xfId="0" applyFont="1" applyFill="1" applyBorder="1" applyAlignment="1">
      <alignment vertical="center"/>
    </xf>
    <xf numFmtId="0" fontId="5" fillId="3" borderId="0" xfId="0" applyFont="1" applyFill="1" applyAlignment="1">
      <alignment vertical="center"/>
    </xf>
    <xf numFmtId="0" fontId="0" fillId="0" borderId="0" xfId="0" applyFill="1" applyBorder="1" applyAlignment="1">
      <alignment vertical="center"/>
    </xf>
    <xf numFmtId="0" fontId="23" fillId="0" borderId="0" xfId="0" applyFont="1" applyFill="1" applyBorder="1" applyAlignment="1">
      <alignment vertical="center"/>
    </xf>
    <xf numFmtId="3" fontId="5" fillId="0" borderId="0" xfId="0" applyNumberFormat="1" applyFont="1" applyFill="1" applyBorder="1" applyAlignment="1">
      <alignment horizontal="right" vertical="center" wrapText="1"/>
    </xf>
    <xf numFmtId="41" fontId="5" fillId="0" borderId="0" xfId="0" applyNumberFormat="1" applyFont="1" applyFill="1" applyBorder="1" applyAlignment="1">
      <alignment horizontal="right" vertical="center" wrapText="1"/>
    </xf>
    <xf numFmtId="3" fontId="8" fillId="0" borderId="0" xfId="0" applyNumberFormat="1" applyFont="1" applyFill="1" applyBorder="1" applyAlignment="1">
      <alignment horizontal="right" vertical="center" wrapText="1"/>
    </xf>
    <xf numFmtId="0" fontId="8" fillId="8" borderId="12" xfId="0" applyFont="1" applyFill="1" applyBorder="1" applyAlignment="1">
      <alignment vertical="center" wrapText="1"/>
    </xf>
    <xf numFmtId="0" fontId="8" fillId="8" borderId="10" xfId="0" applyFont="1" applyFill="1" applyBorder="1" applyAlignment="1">
      <alignment vertical="center" wrapText="1"/>
    </xf>
    <xf numFmtId="0" fontId="5" fillId="3" borderId="10" xfId="0" applyFont="1" applyFill="1" applyBorder="1" applyAlignment="1">
      <alignment vertical="center" wrapText="1"/>
    </xf>
    <xf numFmtId="0" fontId="8" fillId="8" borderId="7" xfId="0" applyFont="1" applyFill="1" applyBorder="1" applyAlignment="1">
      <alignment vertical="center" wrapText="1"/>
    </xf>
    <xf numFmtId="0" fontId="7" fillId="3" borderId="5" xfId="0" applyFont="1" applyFill="1" applyBorder="1" applyAlignment="1">
      <alignment vertical="center" wrapText="1"/>
    </xf>
    <xf numFmtId="0" fontId="5" fillId="3" borderId="12" xfId="0" applyFont="1" applyFill="1" applyBorder="1" applyAlignment="1">
      <alignment vertical="center" wrapText="1"/>
    </xf>
    <xf numFmtId="166" fontId="27" fillId="0" borderId="2" xfId="1" applyNumberFormat="1" applyFont="1" applyFill="1" applyBorder="1" applyAlignment="1">
      <alignment horizontal="right" vertical="center" wrapText="1" indent="1"/>
    </xf>
    <xf numFmtId="0" fontId="0" fillId="0" borderId="0" xfId="0" applyFill="1" applyBorder="1"/>
    <xf numFmtId="0" fontId="24" fillId="5" borderId="3" xfId="0" applyFont="1" applyFill="1" applyBorder="1" applyAlignment="1">
      <alignment horizontal="right" vertical="center"/>
    </xf>
    <xf numFmtId="41" fontId="5" fillId="2" borderId="0" xfId="0" applyNumberFormat="1" applyFont="1" applyFill="1" applyBorder="1" applyAlignment="1">
      <alignment horizontal="right" vertical="center" wrapText="1"/>
    </xf>
    <xf numFmtId="3" fontId="5" fillId="0" borderId="0" xfId="0" applyNumberFormat="1" applyFont="1" applyFill="1" applyBorder="1" applyAlignment="1">
      <alignment horizontal="right" vertical="center"/>
    </xf>
    <xf numFmtId="3" fontId="8" fillId="0" borderId="0" xfId="0" applyNumberFormat="1" applyFont="1" applyFill="1" applyBorder="1" applyAlignment="1">
      <alignment horizontal="right" vertical="center"/>
    </xf>
    <xf numFmtId="3" fontId="7" fillId="0" borderId="0" xfId="0" applyNumberFormat="1" applyFont="1" applyFill="1" applyBorder="1" applyAlignment="1">
      <alignment horizontal="right" vertical="center"/>
    </xf>
    <xf numFmtId="3" fontId="9" fillId="0" borderId="0" xfId="0" applyNumberFormat="1" applyFont="1" applyFill="1" applyBorder="1" applyAlignment="1">
      <alignment horizontal="right" vertical="center"/>
    </xf>
    <xf numFmtId="0" fontId="5" fillId="3" borderId="0" xfId="0" applyFont="1" applyFill="1"/>
    <xf numFmtId="165" fontId="12" fillId="3" borderId="2" xfId="0" applyNumberFormat="1" applyFont="1" applyFill="1" applyBorder="1" applyAlignment="1">
      <alignment horizontal="right" vertical="center" wrapText="1"/>
    </xf>
    <xf numFmtId="0" fontId="4" fillId="0" borderId="0" xfId="0" applyFont="1" applyFill="1" applyBorder="1"/>
    <xf numFmtId="0" fontId="5" fillId="0" borderId="0" xfId="0" applyFont="1" applyFill="1" applyBorder="1" applyAlignment="1"/>
    <xf numFmtId="0" fontId="0" fillId="0" borderId="0" xfId="0" applyFill="1"/>
    <xf numFmtId="4" fontId="9" fillId="7" borderId="5" xfId="0" applyNumberFormat="1" applyFont="1" applyFill="1" applyBorder="1" applyAlignment="1">
      <alignment vertical="center" wrapText="1"/>
    </xf>
    <xf numFmtId="0" fontId="9" fillId="4" borderId="11" xfId="0" applyFont="1" applyFill="1" applyBorder="1" applyAlignment="1">
      <alignment horizontal="right" vertical="center" wrapText="1"/>
    </xf>
    <xf numFmtId="166" fontId="12" fillId="3" borderId="0" xfId="0" applyNumberFormat="1" applyFont="1" applyFill="1" applyBorder="1" applyAlignment="1">
      <alignment horizontal="right" vertical="center" wrapText="1"/>
    </xf>
    <xf numFmtId="0" fontId="5" fillId="12" borderId="18" xfId="0" applyFont="1" applyFill="1" applyBorder="1" applyAlignment="1">
      <alignment wrapText="1"/>
    </xf>
    <xf numFmtId="0" fontId="5" fillId="12" borderId="15" xfId="0" applyFont="1" applyFill="1" applyBorder="1" applyAlignment="1">
      <alignment wrapText="1"/>
    </xf>
    <xf numFmtId="0" fontId="14" fillId="0" borderId="0" xfId="0" applyFont="1"/>
    <xf numFmtId="0" fontId="14" fillId="0" borderId="0" xfId="0" applyFont="1" applyAlignment="1"/>
    <xf numFmtId="3" fontId="12" fillId="0" borderId="0" xfId="0" applyNumberFormat="1" applyFont="1" applyFill="1" applyBorder="1" applyAlignment="1">
      <alignment horizontal="right" vertical="center" wrapText="1"/>
    </xf>
    <xf numFmtId="166" fontId="12" fillId="0" borderId="0" xfId="0" applyNumberFormat="1" applyFont="1" applyFill="1" applyBorder="1" applyAlignment="1">
      <alignment horizontal="right" vertical="center" wrapText="1"/>
    </xf>
    <xf numFmtId="3" fontId="11" fillId="0" borderId="0" xfId="0" applyNumberFormat="1" applyFont="1" applyFill="1" applyBorder="1" applyAlignment="1">
      <alignment horizontal="right" vertical="center" wrapText="1"/>
    </xf>
    <xf numFmtId="166" fontId="11" fillId="0" borderId="0" xfId="0" applyNumberFormat="1" applyFont="1" applyFill="1" applyBorder="1" applyAlignment="1">
      <alignment horizontal="right" vertical="center" wrapText="1"/>
    </xf>
    <xf numFmtId="0" fontId="11" fillId="0" borderId="0" xfId="0" quotePrefix="1" applyFont="1" applyFill="1" applyBorder="1" applyAlignment="1">
      <alignment horizontal="right" vertical="center" wrapText="1"/>
    </xf>
    <xf numFmtId="0" fontId="12" fillId="0" borderId="0" xfId="0" quotePrefix="1" applyFont="1" applyFill="1" applyBorder="1" applyAlignment="1">
      <alignment horizontal="right" vertical="center" wrapText="1"/>
    </xf>
    <xf numFmtId="0" fontId="12" fillId="0" borderId="0" xfId="0" applyFont="1" applyFill="1" applyBorder="1" applyAlignment="1">
      <alignment horizontal="right" vertical="center" wrapText="1"/>
    </xf>
    <xf numFmtId="165" fontId="11" fillId="0" borderId="0" xfId="0" applyNumberFormat="1" applyFont="1" applyFill="1" applyBorder="1" applyAlignment="1">
      <alignment horizontal="right" vertical="center" wrapText="1"/>
    </xf>
    <xf numFmtId="165" fontId="12" fillId="0" borderId="0" xfId="0" applyNumberFormat="1" applyFont="1" applyFill="1" applyBorder="1" applyAlignment="1">
      <alignment horizontal="right" vertical="center" wrapText="1"/>
    </xf>
    <xf numFmtId="3" fontId="3" fillId="0" borderId="0" xfId="0" applyNumberFormat="1" applyFont="1" applyFill="1" applyBorder="1" applyAlignment="1">
      <alignment vertical="center"/>
    </xf>
    <xf numFmtId="165" fontId="12" fillId="3" borderId="0" xfId="0" applyNumberFormat="1" applyFont="1" applyFill="1" applyBorder="1" applyAlignment="1">
      <alignment horizontal="right" vertical="center" wrapText="1"/>
    </xf>
    <xf numFmtId="10" fontId="11" fillId="0" borderId="0" xfId="1" applyNumberFormat="1" applyFont="1" applyFill="1" applyBorder="1" applyAlignment="1">
      <alignment horizontal="right" vertical="center" wrapText="1"/>
    </xf>
    <xf numFmtId="10" fontId="12" fillId="0" borderId="0" xfId="1" applyNumberFormat="1" applyFont="1" applyFill="1" applyBorder="1" applyAlignment="1">
      <alignment horizontal="right" vertical="center" wrapText="1"/>
    </xf>
    <xf numFmtId="166" fontId="11" fillId="0" borderId="0" xfId="2" applyNumberFormat="1" applyFont="1" applyFill="1" applyBorder="1" applyAlignment="1">
      <alignment horizontal="right" vertical="center" wrapText="1"/>
    </xf>
    <xf numFmtId="166" fontId="5" fillId="3" borderId="11" xfId="1" applyNumberFormat="1" applyFont="1" applyFill="1" applyBorder="1" applyAlignment="1">
      <alignment horizontal="right" vertical="center"/>
    </xf>
    <xf numFmtId="0" fontId="8" fillId="3" borderId="14" xfId="0" applyFont="1" applyFill="1" applyBorder="1" applyAlignment="1">
      <alignment vertical="center" wrapText="1"/>
    </xf>
    <xf numFmtId="0" fontId="9" fillId="3" borderId="18" xfId="0" applyFont="1" applyFill="1" applyBorder="1" applyAlignment="1">
      <alignment vertical="center" wrapText="1"/>
    </xf>
    <xf numFmtId="0" fontId="5" fillId="3" borderId="14" xfId="0" applyFont="1" applyFill="1" applyBorder="1"/>
    <xf numFmtId="0" fontId="5" fillId="3" borderId="18" xfId="0" applyFont="1" applyFill="1" applyBorder="1"/>
    <xf numFmtId="0" fontId="5" fillId="3" borderId="15" xfId="0" applyFont="1" applyFill="1" applyBorder="1"/>
    <xf numFmtId="41" fontId="5" fillId="2" borderId="19" xfId="0" applyNumberFormat="1" applyFont="1" applyFill="1" applyBorder="1" applyAlignment="1">
      <alignment horizontal="right" vertical="center" wrapText="1"/>
    </xf>
    <xf numFmtId="41" fontId="5" fillId="3" borderId="20" xfId="0" applyNumberFormat="1" applyFont="1" applyFill="1" applyBorder="1" applyAlignment="1">
      <alignment horizontal="right" vertical="center" wrapText="1"/>
    </xf>
    <xf numFmtId="41" fontId="8" fillId="2" borderId="7" xfId="0" applyNumberFormat="1" applyFont="1" applyFill="1" applyBorder="1" applyAlignment="1">
      <alignment horizontal="right" vertical="center" wrapText="1"/>
    </xf>
    <xf numFmtId="166" fontId="30" fillId="3" borderId="6" xfId="2" applyNumberFormat="1" applyFont="1" applyFill="1" applyBorder="1" applyAlignment="1">
      <alignment horizontal="right" vertical="center" wrapText="1"/>
    </xf>
    <xf numFmtId="164" fontId="8" fillId="11" borderId="11" xfId="1" applyNumberFormat="1" applyFont="1" applyFill="1" applyBorder="1" applyAlignment="1">
      <alignment horizontal="right" vertical="center"/>
    </xf>
    <xf numFmtId="164" fontId="5" fillId="2" borderId="2" xfId="0" applyNumberFormat="1" applyFont="1" applyFill="1" applyBorder="1" applyAlignment="1">
      <alignment horizontal="right" vertical="center"/>
    </xf>
    <xf numFmtId="164" fontId="5" fillId="2" borderId="0" xfId="0" applyNumberFormat="1" applyFont="1" applyFill="1" applyBorder="1" applyAlignment="1">
      <alignment horizontal="right" vertical="center"/>
    </xf>
    <xf numFmtId="164" fontId="5" fillId="3" borderId="0" xfId="0" applyNumberFormat="1" applyFont="1" applyFill="1" applyBorder="1" applyAlignment="1">
      <alignment horizontal="right" vertical="center"/>
    </xf>
    <xf numFmtId="164" fontId="8" fillId="8" borderId="1" xfId="0" applyNumberFormat="1" applyFont="1" applyFill="1" applyBorder="1" applyAlignment="1">
      <alignment horizontal="right" vertical="center"/>
    </xf>
    <xf numFmtId="164" fontId="5" fillId="3" borderId="2"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7" fontId="5" fillId="2" borderId="2" xfId="0" applyNumberFormat="1" applyFont="1" applyFill="1" applyBorder="1" applyAlignment="1">
      <alignment horizontal="right" vertical="center"/>
    </xf>
    <xf numFmtId="164" fontId="5" fillId="2" borderId="3" xfId="0" applyNumberFormat="1" applyFont="1" applyFill="1" applyBorder="1" applyAlignment="1">
      <alignment horizontal="right" vertical="center"/>
    </xf>
    <xf numFmtId="0" fontId="0" fillId="0" borderId="0" xfId="0" applyAlignment="1">
      <alignment wrapText="1"/>
    </xf>
    <xf numFmtId="164" fontId="8" fillId="2" borderId="1" xfId="0" applyNumberFormat="1" applyFont="1" applyFill="1" applyBorder="1" applyAlignment="1">
      <alignment horizontal="right" vertical="center"/>
    </xf>
    <xf numFmtId="164" fontId="9" fillId="2" borderId="1" xfId="0" applyNumberFormat="1" applyFont="1" applyFill="1" applyBorder="1" applyAlignment="1">
      <alignment horizontal="right" vertical="center"/>
    </xf>
    <xf numFmtId="164" fontId="9" fillId="3" borderId="1" xfId="0" applyNumberFormat="1" applyFont="1" applyFill="1" applyBorder="1" applyAlignment="1">
      <alignment horizontal="right" vertical="center"/>
    </xf>
    <xf numFmtId="164" fontId="7" fillId="2" borderId="2" xfId="0" applyNumberFormat="1" applyFont="1" applyFill="1" applyBorder="1" applyAlignment="1">
      <alignment horizontal="right" vertical="center"/>
    </xf>
    <xf numFmtId="164" fontId="7" fillId="3" borderId="2" xfId="0" applyNumberFormat="1" applyFont="1" applyFill="1" applyBorder="1" applyAlignment="1">
      <alignment horizontal="right" vertical="center"/>
    </xf>
    <xf numFmtId="164" fontId="7" fillId="2" borderId="0" xfId="0" applyNumberFormat="1" applyFont="1" applyFill="1" applyBorder="1" applyAlignment="1">
      <alignment horizontal="right" vertical="center"/>
    </xf>
    <xf numFmtId="164" fontId="7" fillId="3" borderId="0" xfId="0" applyNumberFormat="1" applyFont="1" applyFill="1" applyBorder="1" applyAlignment="1">
      <alignment horizontal="right" vertical="center"/>
    </xf>
    <xf numFmtId="164" fontId="7" fillId="2" borderId="3" xfId="0" applyNumberFormat="1" applyFont="1" applyFill="1" applyBorder="1" applyAlignment="1">
      <alignment horizontal="right" vertical="center"/>
    </xf>
    <xf numFmtId="164" fontId="7" fillId="3" borderId="3" xfId="0" applyNumberFormat="1" applyFont="1" applyFill="1" applyBorder="1" applyAlignment="1">
      <alignment horizontal="right" vertical="center"/>
    </xf>
    <xf numFmtId="168" fontId="7" fillId="3" borderId="0" xfId="0" applyNumberFormat="1" applyFont="1" applyFill="1" applyBorder="1" applyAlignment="1">
      <alignment horizontal="right" vertical="center"/>
    </xf>
    <xf numFmtId="164" fontId="9" fillId="11" borderId="1" xfId="0" applyNumberFormat="1" applyFont="1" applyFill="1" applyBorder="1" applyAlignment="1">
      <alignment horizontal="right" vertical="center"/>
    </xf>
    <xf numFmtId="164" fontId="9" fillId="9" borderId="1" xfId="0" applyNumberFormat="1" applyFont="1" applyFill="1" applyBorder="1" applyAlignment="1">
      <alignment horizontal="right" vertical="center"/>
    </xf>
    <xf numFmtId="164" fontId="8" fillId="2" borderId="2" xfId="0" applyNumberFormat="1" applyFont="1" applyFill="1" applyBorder="1" applyAlignment="1">
      <alignment horizontal="right" vertical="center"/>
    </xf>
    <xf numFmtId="164" fontId="8" fillId="3" borderId="2" xfId="0" applyNumberFormat="1" applyFont="1" applyFill="1" applyBorder="1" applyAlignment="1">
      <alignment horizontal="right" vertical="center"/>
    </xf>
    <xf numFmtId="164" fontId="8" fillId="3" borderId="1" xfId="0" applyNumberFormat="1" applyFont="1" applyFill="1" applyBorder="1" applyAlignment="1">
      <alignment horizontal="right" vertical="center"/>
    </xf>
    <xf numFmtId="10" fontId="5" fillId="12" borderId="0" xfId="0" applyNumberFormat="1" applyFont="1" applyFill="1" applyAlignment="1">
      <alignment horizontal="right" vertical="center" wrapText="1" indent="1"/>
    </xf>
    <xf numFmtId="0" fontId="5" fillId="12" borderId="0" xfId="0" applyFont="1" applyFill="1" applyAlignment="1">
      <alignment horizontal="right" vertical="center" wrapText="1" indent="1"/>
    </xf>
    <xf numFmtId="10" fontId="8" fillId="3" borderId="0" xfId="0" applyNumberFormat="1" applyFont="1" applyFill="1" applyAlignment="1">
      <alignment horizontal="right" vertical="center" wrapText="1"/>
    </xf>
    <xf numFmtId="10" fontId="5" fillId="3" borderId="0" xfId="0" applyNumberFormat="1" applyFont="1" applyFill="1" applyAlignment="1">
      <alignment horizontal="right" vertical="center" wrapText="1"/>
    </xf>
    <xf numFmtId="0" fontId="5" fillId="3" borderId="0" xfId="0" applyFont="1" applyFill="1" applyAlignment="1">
      <alignment horizontal="right" vertical="center" wrapText="1"/>
    </xf>
    <xf numFmtId="0" fontId="6" fillId="5" borderId="5" xfId="0" applyFont="1" applyFill="1" applyBorder="1" applyAlignment="1">
      <alignment horizontal="right" vertical="center"/>
    </xf>
    <xf numFmtId="10" fontId="8" fillId="3" borderId="4" xfId="0" applyNumberFormat="1" applyFont="1" applyFill="1" applyBorder="1" applyAlignment="1">
      <alignment horizontal="right" vertical="center" wrapText="1"/>
    </xf>
    <xf numFmtId="10" fontId="32" fillId="12" borderId="0" xfId="0" applyNumberFormat="1" applyFont="1" applyFill="1" applyAlignment="1">
      <alignment horizontal="right" vertical="center" wrapText="1" indent="1"/>
    </xf>
    <xf numFmtId="10" fontId="32" fillId="12" borderId="16" xfId="0" applyNumberFormat="1" applyFont="1" applyFill="1" applyBorder="1" applyAlignment="1">
      <alignment horizontal="right" vertical="center" wrapText="1" indent="1"/>
    </xf>
    <xf numFmtId="10" fontId="5" fillId="3" borderId="0" xfId="0" applyNumberFormat="1" applyFont="1" applyFill="1" applyBorder="1" applyAlignment="1">
      <alignment horizontal="right" vertical="center" wrapText="1"/>
    </xf>
    <xf numFmtId="166" fontId="8" fillId="3" borderId="1" xfId="0" applyNumberFormat="1" applyFont="1" applyFill="1" applyBorder="1" applyAlignment="1">
      <alignment horizontal="right" vertical="center" wrapText="1"/>
    </xf>
    <xf numFmtId="10" fontId="32" fillId="12" borderId="4" xfId="0" applyNumberFormat="1" applyFont="1" applyFill="1" applyBorder="1" applyAlignment="1">
      <alignment horizontal="right" vertical="center" wrapText="1" indent="1"/>
    </xf>
    <xf numFmtId="166" fontId="32" fillId="12" borderId="1" xfId="0" applyNumberFormat="1" applyFont="1" applyFill="1" applyBorder="1" applyAlignment="1">
      <alignment horizontal="right" vertical="center" wrapText="1" indent="1"/>
    </xf>
    <xf numFmtId="10" fontId="8" fillId="12" borderId="0" xfId="0" applyNumberFormat="1" applyFont="1" applyFill="1" applyBorder="1" applyAlignment="1">
      <alignment horizontal="right" vertical="center" wrapText="1" indent="1"/>
    </xf>
    <xf numFmtId="10" fontId="5" fillId="12" borderId="0" xfId="0" applyNumberFormat="1" applyFont="1" applyFill="1" applyBorder="1" applyAlignment="1">
      <alignment horizontal="right" vertical="center" wrapText="1" indent="1"/>
    </xf>
    <xf numFmtId="0" fontId="5" fillId="12" borderId="0" xfId="0" applyFont="1" applyFill="1" applyBorder="1" applyAlignment="1">
      <alignment horizontal="right" vertical="center" wrapText="1" indent="1"/>
    </xf>
    <xf numFmtId="10" fontId="8" fillId="12" borderId="4" xfId="0" applyNumberFormat="1" applyFont="1" applyFill="1" applyBorder="1" applyAlignment="1">
      <alignment horizontal="right" vertical="center" wrapText="1" indent="1"/>
    </xf>
    <xf numFmtId="10" fontId="20" fillId="12" borderId="0" xfId="0" applyNumberFormat="1" applyFont="1" applyFill="1" applyAlignment="1">
      <alignment horizontal="right" vertical="center" wrapText="1" indent="1"/>
    </xf>
    <xf numFmtId="10" fontId="32" fillId="12" borderId="8" xfId="0" applyNumberFormat="1" applyFont="1" applyFill="1" applyBorder="1" applyAlignment="1">
      <alignment horizontal="right" vertical="center" wrapText="1" indent="1"/>
    </xf>
    <xf numFmtId="10" fontId="32" fillId="12" borderId="9" xfId="0" applyNumberFormat="1" applyFont="1" applyFill="1" applyBorder="1" applyAlignment="1">
      <alignment horizontal="right" vertical="center" wrapText="1" indent="1"/>
    </xf>
    <xf numFmtId="10" fontId="20" fillId="12" borderId="9" xfId="0" applyNumberFormat="1" applyFont="1" applyFill="1" applyBorder="1" applyAlignment="1">
      <alignment horizontal="right" vertical="center" wrapText="1" indent="1"/>
    </xf>
    <xf numFmtId="10" fontId="5" fillId="2" borderId="0" xfId="0" applyNumberFormat="1" applyFont="1" applyFill="1" applyAlignment="1">
      <alignment horizontal="right" vertical="center" wrapText="1" indent="1"/>
    </xf>
    <xf numFmtId="166" fontId="31" fillId="3" borderId="9" xfId="1" applyNumberFormat="1" applyFont="1" applyFill="1" applyBorder="1" applyAlignment="1">
      <alignment vertical="center"/>
    </xf>
    <xf numFmtId="166" fontId="31" fillId="3" borderId="9" xfId="1" applyNumberFormat="1" applyFont="1" applyFill="1" applyBorder="1" applyAlignment="1">
      <alignment horizontal="right" vertical="center"/>
    </xf>
    <xf numFmtId="10" fontId="5" fillId="2" borderId="10" xfId="0" applyNumberFormat="1" applyFont="1" applyFill="1" applyBorder="1" applyAlignment="1">
      <alignment horizontal="right" vertical="center" wrapText="1" indent="1"/>
    </xf>
    <xf numFmtId="10" fontId="5" fillId="12" borderId="3" xfId="0" applyNumberFormat="1" applyFont="1" applyFill="1" applyBorder="1" applyAlignment="1">
      <alignment horizontal="right" vertical="center" wrapText="1" indent="1"/>
    </xf>
    <xf numFmtId="166" fontId="31" fillId="3" borderId="11" xfId="1" applyNumberFormat="1" applyFont="1" applyFill="1" applyBorder="1" applyAlignment="1">
      <alignment vertical="center"/>
    </xf>
    <xf numFmtId="0" fontId="9" fillId="3" borderId="7" xfId="0" applyFont="1" applyFill="1" applyBorder="1" applyAlignment="1">
      <alignment horizontal="left" wrapText="1"/>
    </xf>
    <xf numFmtId="0" fontId="7" fillId="3" borderId="7" xfId="0" applyFont="1" applyFill="1" applyBorder="1" applyAlignment="1">
      <alignment horizontal="left" wrapText="1" indent="1"/>
    </xf>
    <xf numFmtId="0" fontId="34" fillId="3" borderId="7" xfId="0" applyFont="1" applyFill="1" applyBorder="1" applyAlignment="1">
      <alignment horizontal="left" wrapText="1" indent="3"/>
    </xf>
    <xf numFmtId="0" fontId="7" fillId="3" borderId="7" xfId="0" applyFont="1" applyFill="1" applyBorder="1" applyAlignment="1">
      <alignment horizontal="left" wrapText="1"/>
    </xf>
    <xf numFmtId="0" fontId="7" fillId="3" borderId="10" xfId="0" applyFont="1" applyFill="1" applyBorder="1" applyAlignment="1">
      <alignment horizontal="left" wrapText="1" indent="1"/>
    </xf>
    <xf numFmtId="3" fontId="11" fillId="2" borderId="7" xfId="0" applyNumberFormat="1" applyFont="1" applyFill="1" applyBorder="1" applyAlignment="1">
      <alignment horizontal="right" vertical="center" wrapText="1"/>
    </xf>
    <xf numFmtId="3" fontId="11" fillId="3" borderId="0" xfId="0" applyNumberFormat="1" applyFont="1" applyFill="1" applyBorder="1" applyAlignment="1">
      <alignment horizontal="right" vertical="center" wrapText="1"/>
    </xf>
    <xf numFmtId="165" fontId="11" fillId="3" borderId="0" xfId="0" applyNumberFormat="1" applyFont="1" applyFill="1" applyBorder="1" applyAlignment="1">
      <alignment horizontal="right" vertical="center" wrapText="1"/>
    </xf>
    <xf numFmtId="0" fontId="12" fillId="2" borderId="7" xfId="0" applyFont="1" applyFill="1" applyBorder="1" applyAlignment="1">
      <alignment horizontal="right" vertical="center" wrapText="1"/>
    </xf>
    <xf numFmtId="165" fontId="11" fillId="3" borderId="9" xfId="0" applyNumberFormat="1" applyFont="1" applyFill="1" applyBorder="1" applyAlignment="1">
      <alignment horizontal="right" vertical="center" wrapText="1"/>
    </xf>
    <xf numFmtId="0" fontId="9" fillId="3" borderId="12" xfId="0" applyFont="1" applyFill="1" applyBorder="1" applyAlignment="1">
      <alignment horizontal="left"/>
    </xf>
    <xf numFmtId="0" fontId="9" fillId="3" borderId="23" xfId="0" applyFont="1" applyFill="1" applyBorder="1" applyAlignment="1">
      <alignment horizontal="left" wrapText="1"/>
    </xf>
    <xf numFmtId="0" fontId="7" fillId="3" borderId="12" xfId="0" applyFont="1" applyFill="1" applyBorder="1" applyAlignment="1">
      <alignment horizontal="left"/>
    </xf>
    <xf numFmtId="0" fontId="9" fillId="3" borderId="12" xfId="0" applyFont="1" applyFill="1" applyBorder="1" applyAlignment="1">
      <alignment horizontal="left" wrapText="1"/>
    </xf>
    <xf numFmtId="3" fontId="11" fillId="3" borderId="5" xfId="0" applyNumberFormat="1" applyFont="1" applyFill="1" applyBorder="1" applyAlignment="1">
      <alignment horizontal="right" vertical="center" wrapText="1"/>
    </xf>
    <xf numFmtId="3" fontId="11" fillId="3" borderId="6" xfId="0" applyNumberFormat="1" applyFont="1" applyFill="1" applyBorder="1" applyAlignment="1">
      <alignment horizontal="right" vertical="center" wrapText="1"/>
    </xf>
    <xf numFmtId="3" fontId="12" fillId="3" borderId="7" xfId="0" applyNumberFormat="1" applyFont="1" applyFill="1" applyBorder="1" applyAlignment="1">
      <alignment horizontal="right" vertical="center" wrapText="1"/>
    </xf>
    <xf numFmtId="3" fontId="12" fillId="3" borderId="9" xfId="0" applyNumberFormat="1" applyFont="1" applyFill="1" applyBorder="1" applyAlignment="1">
      <alignment horizontal="right" vertical="center" wrapText="1"/>
    </xf>
    <xf numFmtId="3" fontId="11" fillId="3" borderId="7" xfId="0" applyNumberFormat="1" applyFont="1" applyFill="1" applyBorder="1" applyAlignment="1">
      <alignment horizontal="right" vertical="center" wrapText="1"/>
    </xf>
    <xf numFmtId="3" fontId="11" fillId="3" borderId="9" xfId="0" applyNumberFormat="1" applyFont="1" applyFill="1" applyBorder="1" applyAlignment="1">
      <alignment horizontal="right" vertical="center" wrapText="1"/>
    </xf>
    <xf numFmtId="166" fontId="12" fillId="3" borderId="7" xfId="0" applyNumberFormat="1" applyFont="1" applyFill="1" applyBorder="1" applyAlignment="1">
      <alignment horizontal="right" vertical="center" wrapText="1"/>
    </xf>
    <xf numFmtId="166" fontId="12" fillId="3" borderId="9" xfId="0" applyNumberFormat="1" applyFont="1" applyFill="1" applyBorder="1" applyAlignment="1">
      <alignment horizontal="right" vertical="center" wrapText="1"/>
    </xf>
    <xf numFmtId="3" fontId="29" fillId="3" borderId="23" xfId="0" applyNumberFormat="1" applyFont="1" applyFill="1" applyBorder="1" applyAlignment="1">
      <alignment vertical="center"/>
    </xf>
    <xf numFmtId="0" fontId="6" fillId="5" borderId="13" xfId="0" applyFont="1" applyFill="1" applyBorder="1" applyAlignment="1">
      <alignment horizontal="center" vertical="center"/>
    </xf>
    <xf numFmtId="0" fontId="6" fillId="5" borderId="0" xfId="0" applyFont="1" applyFill="1" applyBorder="1" applyAlignment="1">
      <alignment horizontal="center" vertical="center"/>
    </xf>
    <xf numFmtId="165" fontId="12" fillId="3" borderId="9" xfId="0" applyNumberFormat="1" applyFont="1" applyFill="1" applyBorder="1" applyAlignment="1">
      <alignment horizontal="right" vertical="center" wrapText="1"/>
    </xf>
    <xf numFmtId="165" fontId="12" fillId="3" borderId="12" xfId="0" applyNumberFormat="1" applyFont="1" applyFill="1" applyBorder="1" applyAlignment="1">
      <alignment horizontal="right" vertical="center" wrapText="1"/>
    </xf>
    <xf numFmtId="165" fontId="12" fillId="3" borderId="8" xfId="0" applyNumberFormat="1" applyFont="1" applyFill="1" applyBorder="1" applyAlignment="1">
      <alignment horizontal="right" vertical="center" wrapText="1"/>
    </xf>
    <xf numFmtId="0" fontId="6" fillId="5" borderId="9" xfId="0" applyFont="1" applyFill="1" applyBorder="1" applyAlignment="1">
      <alignment horizontal="center" vertical="center"/>
    </xf>
    <xf numFmtId="164" fontId="5" fillId="2" borderId="12" xfId="0" applyNumberFormat="1" applyFont="1" applyFill="1" applyBorder="1" applyAlignment="1">
      <alignment horizontal="right" vertical="center"/>
    </xf>
    <xf numFmtId="164" fontId="5" fillId="2" borderId="7" xfId="0" applyNumberFormat="1" applyFont="1" applyFill="1" applyBorder="1" applyAlignment="1">
      <alignment horizontal="right" vertical="center"/>
    </xf>
    <xf numFmtId="164" fontId="5" fillId="3" borderId="9" xfId="0" applyNumberFormat="1" applyFont="1" applyFill="1" applyBorder="1" applyAlignment="1">
      <alignment horizontal="right" vertical="center"/>
    </xf>
    <xf numFmtId="164" fontId="8" fillId="2" borderId="7" xfId="0" applyNumberFormat="1" applyFont="1" applyFill="1" applyBorder="1" applyAlignment="1">
      <alignment horizontal="right" vertical="center"/>
    </xf>
    <xf numFmtId="164" fontId="8" fillId="2" borderId="0" xfId="0" applyNumberFormat="1" applyFont="1" applyFill="1" applyBorder="1" applyAlignment="1">
      <alignment horizontal="right" vertical="center"/>
    </xf>
    <xf numFmtId="164" fontId="8" fillId="3" borderId="0" xfId="0" applyNumberFormat="1" applyFont="1" applyFill="1" applyBorder="1" applyAlignment="1">
      <alignment horizontal="right" vertical="center"/>
    </xf>
    <xf numFmtId="164" fontId="8" fillId="3" borderId="9" xfId="0" applyNumberFormat="1" applyFont="1" applyFill="1" applyBorder="1" applyAlignment="1">
      <alignment horizontal="right" vertical="center"/>
    </xf>
    <xf numFmtId="167" fontId="5" fillId="3" borderId="2" xfId="0" applyNumberFormat="1" applyFont="1" applyFill="1" applyBorder="1" applyAlignment="1">
      <alignment horizontal="right" vertical="center"/>
    </xf>
    <xf numFmtId="167" fontId="8" fillId="2" borderId="0" xfId="0" applyNumberFormat="1" applyFont="1" applyFill="1" applyBorder="1" applyAlignment="1">
      <alignment horizontal="right" vertical="center"/>
    </xf>
    <xf numFmtId="167" fontId="8" fillId="3" borderId="0" xfId="0" applyNumberFormat="1" applyFont="1" applyFill="1" applyBorder="1" applyAlignment="1">
      <alignment horizontal="right" vertical="center"/>
    </xf>
    <xf numFmtId="164" fontId="5" fillId="2" borderId="19" xfId="0" applyNumberFormat="1" applyFont="1" applyFill="1" applyBorder="1" applyAlignment="1">
      <alignment horizontal="right" vertical="center"/>
    </xf>
    <xf numFmtId="164" fontId="5" fillId="3" borderId="21" xfId="0" applyNumberFormat="1" applyFont="1" applyFill="1" applyBorder="1" applyAlignment="1">
      <alignment horizontal="right" vertical="center"/>
    </xf>
    <xf numFmtId="164" fontId="5" fillId="3" borderId="20" xfId="0" applyNumberFormat="1" applyFont="1" applyFill="1" applyBorder="1" applyAlignment="1">
      <alignment horizontal="right" vertical="center"/>
    </xf>
    <xf numFmtId="169" fontId="8" fillId="2" borderId="7" xfId="0" applyNumberFormat="1" applyFont="1" applyFill="1" applyBorder="1" applyAlignment="1">
      <alignment horizontal="right" vertical="center"/>
    </xf>
    <xf numFmtId="170" fontId="5" fillId="3" borderId="9" xfId="0" applyNumberFormat="1" applyFont="1" applyFill="1" applyBorder="1" applyAlignment="1">
      <alignment horizontal="right" vertical="center" wrapText="1"/>
    </xf>
    <xf numFmtId="170" fontId="8" fillId="3" borderId="9" xfId="0" applyNumberFormat="1" applyFont="1" applyFill="1" applyBorder="1" applyAlignment="1">
      <alignment horizontal="right" vertical="center" wrapText="1"/>
    </xf>
    <xf numFmtId="164" fontId="5" fillId="2" borderId="0" xfId="0" applyNumberFormat="1" applyFont="1" applyFill="1" applyBorder="1" applyAlignment="1">
      <alignment horizontal="right" vertical="center" wrapText="1"/>
    </xf>
    <xf numFmtId="164" fontId="8" fillId="2" borderId="0" xfId="0" applyNumberFormat="1" applyFont="1" applyFill="1" applyBorder="1" applyAlignment="1">
      <alignment horizontal="right" vertical="center" wrapText="1"/>
    </xf>
    <xf numFmtId="164" fontId="5" fillId="2" borderId="20" xfId="0" applyNumberFormat="1" applyFont="1" applyFill="1" applyBorder="1" applyAlignment="1">
      <alignment horizontal="right" vertical="center" wrapText="1"/>
    </xf>
    <xf numFmtId="0" fontId="0" fillId="2" borderId="2" xfId="0" applyFill="1" applyBorder="1" applyAlignment="1">
      <alignment vertical="center"/>
    </xf>
    <xf numFmtId="0" fontId="5" fillId="2" borderId="7" xfId="0" applyFont="1" applyFill="1" applyBorder="1" applyAlignment="1">
      <alignment vertical="center"/>
    </xf>
    <xf numFmtId="0" fontId="5" fillId="2" borderId="0" xfId="0" applyFont="1" applyFill="1" applyBorder="1" applyAlignment="1">
      <alignment vertical="center"/>
    </xf>
    <xf numFmtId="0" fontId="5" fillId="2" borderId="3" xfId="0" applyFont="1" applyFill="1" applyBorder="1" applyAlignment="1">
      <alignment vertical="center"/>
    </xf>
    <xf numFmtId="0" fontId="5" fillId="3" borderId="3" xfId="0" applyFont="1" applyFill="1" applyBorder="1" applyAlignment="1">
      <alignment vertical="center"/>
    </xf>
    <xf numFmtId="169" fontId="8" fillId="2" borderId="0" xfId="0" applyNumberFormat="1" applyFont="1" applyFill="1" applyBorder="1" applyAlignment="1">
      <alignment horizontal="right" vertical="center"/>
    </xf>
    <xf numFmtId="164" fontId="5" fillId="2" borderId="20" xfId="0" applyNumberFormat="1" applyFont="1" applyFill="1" applyBorder="1" applyAlignment="1">
      <alignment horizontal="right" vertical="center"/>
    </xf>
    <xf numFmtId="165" fontId="5" fillId="2" borderId="3" xfId="0" applyNumberFormat="1" applyFont="1" applyFill="1" applyBorder="1" applyAlignment="1">
      <alignment vertical="center"/>
    </xf>
    <xf numFmtId="41" fontId="8" fillId="2" borderId="0" xfId="0" applyNumberFormat="1" applyFont="1" applyFill="1" applyBorder="1" applyAlignment="1">
      <alignment horizontal="right" vertical="center" wrapText="1"/>
    </xf>
    <xf numFmtId="41" fontId="5" fillId="2" borderId="20" xfId="0" applyNumberFormat="1" applyFont="1" applyFill="1" applyBorder="1" applyAlignment="1">
      <alignment horizontal="right" vertical="center" wrapText="1"/>
    </xf>
    <xf numFmtId="164" fontId="5" fillId="2" borderId="3" xfId="0" applyNumberFormat="1" applyFont="1" applyFill="1" applyBorder="1" applyAlignment="1">
      <alignment horizontal="right" vertical="center" wrapText="1"/>
    </xf>
    <xf numFmtId="164" fontId="5" fillId="2" borderId="7" xfId="0" applyNumberFormat="1" applyFont="1" applyFill="1" applyBorder="1" applyAlignment="1">
      <alignment horizontal="right" vertical="center" wrapText="1"/>
    </xf>
    <xf numFmtId="41" fontId="5" fillId="2" borderId="10" xfId="0" applyNumberFormat="1" applyFont="1" applyFill="1" applyBorder="1" applyAlignment="1">
      <alignment horizontal="right" vertical="center" wrapText="1"/>
    </xf>
    <xf numFmtId="170" fontId="5" fillId="3" borderId="24" xfId="0" applyNumberFormat="1" applyFont="1" applyFill="1" applyBorder="1" applyAlignment="1">
      <alignment horizontal="right" vertical="center" wrapText="1"/>
    </xf>
    <xf numFmtId="170" fontId="5" fillId="3" borderId="8" xfId="0" applyNumberFormat="1" applyFont="1" applyFill="1" applyBorder="1" applyAlignment="1">
      <alignment horizontal="right" vertical="center" wrapText="1"/>
    </xf>
    <xf numFmtId="170" fontId="5" fillId="3" borderId="11" xfId="0" applyNumberFormat="1" applyFont="1" applyFill="1" applyBorder="1" applyAlignment="1">
      <alignment horizontal="right" vertical="center" wrapText="1"/>
    </xf>
    <xf numFmtId="0" fontId="15" fillId="3" borderId="0" xfId="0" applyFont="1" applyFill="1"/>
    <xf numFmtId="3" fontId="21" fillId="3" borderId="0" xfId="0" applyNumberFormat="1" applyFont="1" applyFill="1" applyAlignment="1">
      <alignment horizontal="right"/>
    </xf>
    <xf numFmtId="0" fontId="15" fillId="3" borderId="0" xfId="0" applyFont="1" applyFill="1" applyAlignment="1"/>
    <xf numFmtId="168" fontId="5" fillId="2" borderId="10" xfId="0" applyNumberFormat="1" applyFont="1" applyFill="1" applyBorder="1" applyAlignment="1">
      <alignment vertical="center"/>
    </xf>
    <xf numFmtId="168" fontId="5" fillId="2" borderId="3" xfId="0" applyNumberFormat="1" applyFont="1" applyFill="1" applyBorder="1" applyAlignment="1">
      <alignment vertical="center"/>
    </xf>
    <xf numFmtId="168" fontId="5" fillId="3" borderId="3" xfId="0" applyNumberFormat="1" applyFont="1" applyFill="1" applyBorder="1" applyAlignment="1">
      <alignment vertical="center"/>
    </xf>
    <xf numFmtId="164" fontId="8" fillId="2" borderId="25" xfId="0" applyNumberFormat="1" applyFont="1" applyFill="1" applyBorder="1" applyAlignment="1">
      <alignment horizontal="right" vertical="center"/>
    </xf>
    <xf numFmtId="164" fontId="8" fillId="2" borderId="26" xfId="0" applyNumberFormat="1" applyFont="1" applyFill="1" applyBorder="1" applyAlignment="1">
      <alignment horizontal="right" vertical="center"/>
    </xf>
    <xf numFmtId="164" fontId="8" fillId="3" borderId="26" xfId="0" applyNumberFormat="1" applyFont="1" applyFill="1" applyBorder="1" applyAlignment="1">
      <alignment horizontal="right" vertical="center"/>
    </xf>
    <xf numFmtId="169" fontId="5" fillId="3" borderId="2" xfId="0" applyNumberFormat="1" applyFont="1" applyFill="1" applyBorder="1" applyAlignment="1">
      <alignment horizontal="right" vertical="center"/>
    </xf>
    <xf numFmtId="169" fontId="8" fillId="3" borderId="0" xfId="0" applyNumberFormat="1" applyFont="1" applyFill="1" applyBorder="1" applyAlignment="1">
      <alignment horizontal="right" vertical="center"/>
    </xf>
    <xf numFmtId="0" fontId="15" fillId="3" borderId="0" xfId="0" applyFont="1" applyFill="1" applyAlignment="1">
      <alignment horizontal="left"/>
    </xf>
    <xf numFmtId="41" fontId="5" fillId="3" borderId="27" xfId="0" applyNumberFormat="1" applyFont="1" applyFill="1" applyBorder="1" applyAlignment="1">
      <alignment horizontal="right" vertical="center" wrapText="1"/>
    </xf>
    <xf numFmtId="164" fontId="5" fillId="3" borderId="11" xfId="0" applyNumberFormat="1" applyFont="1" applyFill="1" applyBorder="1" applyAlignment="1">
      <alignment horizontal="right" vertical="center"/>
    </xf>
    <xf numFmtId="168" fontId="5" fillId="3" borderId="11" xfId="0" applyNumberFormat="1" applyFont="1" applyFill="1" applyBorder="1" applyAlignment="1">
      <alignment vertical="center"/>
    </xf>
    <xf numFmtId="169" fontId="5" fillId="3" borderId="8" xfId="0" applyNumberFormat="1" applyFont="1" applyFill="1" applyBorder="1" applyAlignment="1">
      <alignment horizontal="right" vertical="center"/>
    </xf>
    <xf numFmtId="169" fontId="8" fillId="3" borderId="9" xfId="0" applyNumberFormat="1" applyFont="1" applyFill="1" applyBorder="1" applyAlignment="1">
      <alignment horizontal="right" vertical="center"/>
    </xf>
    <xf numFmtId="164" fontId="5" fillId="3" borderId="2" xfId="0" applyNumberFormat="1" applyFont="1" applyFill="1" applyBorder="1" applyAlignment="1">
      <alignment horizontal="right" vertical="center" wrapText="1"/>
    </xf>
    <xf numFmtId="164" fontId="5" fillId="3" borderId="8" xfId="0" applyNumberFormat="1" applyFont="1" applyFill="1" applyBorder="1" applyAlignment="1">
      <alignment horizontal="right" vertical="center" wrapText="1"/>
    </xf>
    <xf numFmtId="164" fontId="5" fillId="3" borderId="0" xfId="0" applyNumberFormat="1" applyFont="1" applyFill="1" applyBorder="1" applyAlignment="1">
      <alignment horizontal="right" vertical="center" wrapText="1"/>
    </xf>
    <xf numFmtId="164" fontId="5" fillId="3" borderId="9" xfId="0" applyNumberFormat="1" applyFont="1" applyFill="1" applyBorder="1" applyAlignment="1">
      <alignment horizontal="right" vertical="center" wrapText="1"/>
    </xf>
    <xf numFmtId="164" fontId="8" fillId="3" borderId="0" xfId="0" applyNumberFormat="1" applyFont="1" applyFill="1" applyBorder="1" applyAlignment="1">
      <alignment horizontal="right" vertical="center" wrapText="1"/>
    </xf>
    <xf numFmtId="164" fontId="8" fillId="3" borderId="9" xfId="0" applyNumberFormat="1" applyFont="1" applyFill="1" applyBorder="1" applyAlignment="1">
      <alignment horizontal="right" vertical="center" wrapText="1"/>
    </xf>
    <xf numFmtId="164" fontId="5" fillId="3" borderId="20" xfId="0" applyNumberFormat="1" applyFont="1" applyFill="1" applyBorder="1" applyAlignment="1">
      <alignment horizontal="right" vertical="center" wrapText="1"/>
    </xf>
    <xf numFmtId="164" fontId="5" fillId="3" borderId="21" xfId="0" applyNumberFormat="1" applyFont="1" applyFill="1" applyBorder="1" applyAlignment="1">
      <alignment horizontal="right" vertical="center" wrapText="1"/>
    </xf>
    <xf numFmtId="164" fontId="0" fillId="3" borderId="2" xfId="0" applyNumberFormat="1" applyFill="1" applyBorder="1" applyAlignment="1">
      <alignment vertical="center"/>
    </xf>
    <xf numFmtId="164" fontId="0" fillId="3" borderId="8" xfId="0" applyNumberFormat="1" applyFill="1" applyBorder="1" applyAlignment="1">
      <alignment vertical="center"/>
    </xf>
    <xf numFmtId="164" fontId="5" fillId="3" borderId="11" xfId="0" applyNumberFormat="1" applyFont="1" applyFill="1" applyBorder="1" applyAlignment="1">
      <alignment vertical="center"/>
    </xf>
    <xf numFmtId="164" fontId="5" fillId="3" borderId="3" xfId="0" applyNumberFormat="1" applyFont="1" applyFill="1" applyBorder="1" applyAlignment="1">
      <alignment horizontal="right" vertical="center" wrapText="1"/>
    </xf>
    <xf numFmtId="0" fontId="15" fillId="3" borderId="0" xfId="0" applyFont="1" applyFill="1" applyAlignment="1">
      <alignment horizontal="left"/>
    </xf>
    <xf numFmtId="0" fontId="14" fillId="0" borderId="0" xfId="0" applyFont="1" applyAlignment="1">
      <alignment horizontal="left"/>
    </xf>
    <xf numFmtId="164" fontId="9" fillId="9" borderId="5" xfId="0" applyNumberFormat="1" applyFont="1" applyFill="1" applyBorder="1" applyAlignment="1">
      <alignment vertical="center" wrapText="1"/>
    </xf>
    <xf numFmtId="164" fontId="9" fillId="8" borderId="1" xfId="0" applyNumberFormat="1" applyFont="1" applyFill="1" applyBorder="1" applyAlignment="1">
      <alignment vertical="center" wrapText="1"/>
    </xf>
    <xf numFmtId="164" fontId="9" fillId="8" borderId="6" xfId="1" applyNumberFormat="1" applyFont="1" applyFill="1" applyBorder="1" applyAlignment="1">
      <alignment vertical="center" wrapText="1"/>
    </xf>
    <xf numFmtId="164" fontId="8" fillId="8" borderId="6" xfId="1" applyNumberFormat="1" applyFont="1" applyFill="1" applyBorder="1" applyAlignment="1">
      <alignment vertical="center"/>
    </xf>
    <xf numFmtId="164" fontId="5" fillId="3" borderId="8" xfId="1" applyNumberFormat="1" applyFont="1" applyFill="1" applyBorder="1" applyAlignment="1">
      <alignment vertical="center"/>
    </xf>
    <xf numFmtId="164" fontId="5" fillId="3" borderId="9" xfId="1" applyNumberFormat="1" applyFont="1" applyFill="1" applyBorder="1" applyAlignment="1">
      <alignment vertical="center"/>
    </xf>
    <xf numFmtId="164" fontId="5" fillId="3" borderId="11" xfId="1" applyNumberFormat="1" applyFont="1" applyFill="1" applyBorder="1" applyAlignment="1">
      <alignment vertical="center"/>
    </xf>
    <xf numFmtId="164" fontId="8" fillId="11" borderId="6" xfId="1" applyNumberFormat="1" applyFont="1" applyFill="1" applyBorder="1" applyAlignment="1">
      <alignment vertical="center"/>
    </xf>
    <xf numFmtId="164" fontId="8" fillId="3" borderId="9" xfId="1" applyNumberFormat="1" applyFont="1" applyFill="1" applyBorder="1" applyAlignment="1">
      <alignment vertical="center"/>
    </xf>
    <xf numFmtId="164" fontId="9" fillId="3" borderId="9" xfId="1" applyNumberFormat="1" applyFont="1" applyFill="1" applyBorder="1" applyAlignment="1">
      <alignment vertical="center" wrapText="1"/>
    </xf>
    <xf numFmtId="164" fontId="5" fillId="2" borderId="10" xfId="0" applyNumberFormat="1" applyFont="1" applyFill="1" applyBorder="1" applyAlignment="1">
      <alignment vertical="center" wrapText="1"/>
    </xf>
    <xf numFmtId="164" fontId="9" fillId="9" borderId="10" xfId="0" applyNumberFormat="1" applyFont="1" applyFill="1" applyBorder="1" applyAlignment="1">
      <alignment vertical="center" wrapText="1"/>
    </xf>
    <xf numFmtId="164" fontId="9" fillId="8" borderId="3" xfId="0" applyNumberFormat="1" applyFont="1" applyFill="1" applyBorder="1" applyAlignment="1">
      <alignment vertical="center" wrapText="1"/>
    </xf>
    <xf numFmtId="164" fontId="9" fillId="8" borderId="11" xfId="1" applyNumberFormat="1" applyFont="1" applyFill="1" applyBorder="1" applyAlignment="1">
      <alignment vertical="center" wrapText="1"/>
    </xf>
    <xf numFmtId="164" fontId="5" fillId="2" borderId="7" xfId="0" applyNumberFormat="1" applyFont="1" applyFill="1" applyBorder="1" applyAlignment="1">
      <alignment vertical="center" wrapText="1"/>
    </xf>
    <xf numFmtId="164" fontId="5" fillId="3" borderId="0" xfId="0" applyNumberFormat="1" applyFont="1" applyFill="1" applyBorder="1" applyAlignment="1">
      <alignment vertical="center" wrapText="1"/>
    </xf>
    <xf numFmtId="164" fontId="5" fillId="3" borderId="9" xfId="1" applyNumberFormat="1" applyFont="1" applyFill="1" applyBorder="1" applyAlignment="1">
      <alignment vertical="center" wrapText="1"/>
    </xf>
    <xf numFmtId="164" fontId="0" fillId="2" borderId="12" xfId="0" applyNumberFormat="1" applyFill="1" applyBorder="1" applyAlignment="1">
      <alignment vertical="center"/>
    </xf>
    <xf numFmtId="164" fontId="8" fillId="3" borderId="8" xfId="1" applyNumberFormat="1" applyFont="1" applyFill="1" applyBorder="1" applyAlignment="1">
      <alignment vertical="center"/>
    </xf>
    <xf numFmtId="164" fontId="8" fillId="9" borderId="12" xfId="0" applyNumberFormat="1" applyFont="1" applyFill="1" applyBorder="1" applyAlignment="1">
      <alignment vertical="center"/>
    </xf>
    <xf numFmtId="164" fontId="8" fillId="11" borderId="2" xfId="0" applyNumberFormat="1" applyFont="1" applyFill="1" applyBorder="1" applyAlignment="1">
      <alignment vertical="center"/>
    </xf>
    <xf numFmtId="164" fontId="8" fillId="11" borderId="8" xfId="1" applyNumberFormat="1" applyFont="1" applyFill="1" applyBorder="1" applyAlignment="1">
      <alignment vertical="center"/>
    </xf>
    <xf numFmtId="164" fontId="9" fillId="11" borderId="1" xfId="0" applyNumberFormat="1" applyFont="1" applyFill="1" applyBorder="1" applyAlignment="1">
      <alignment vertical="center" wrapText="1"/>
    </xf>
    <xf numFmtId="164" fontId="9" fillId="8" borderId="6" xfId="1" applyNumberFormat="1" applyFont="1" applyFill="1" applyBorder="1" applyAlignment="1">
      <alignment horizontal="right" vertical="center" wrapText="1"/>
    </xf>
    <xf numFmtId="164" fontId="5" fillId="3" borderId="9" xfId="1" applyNumberFormat="1" applyFont="1" applyFill="1" applyBorder="1" applyAlignment="1">
      <alignment horizontal="right" vertical="center" wrapText="1"/>
    </xf>
    <xf numFmtId="164" fontId="9" fillId="11" borderId="8" xfId="1" applyNumberFormat="1" applyFont="1" applyFill="1" applyBorder="1" applyAlignment="1">
      <alignment horizontal="right" vertical="center" wrapText="1"/>
    </xf>
    <xf numFmtId="164" fontId="5" fillId="3" borderId="8" xfId="1" applyNumberFormat="1" applyFont="1" applyFill="1" applyBorder="1" applyAlignment="1">
      <alignment horizontal="right" vertical="center" wrapText="1"/>
    </xf>
    <xf numFmtId="164" fontId="8" fillId="3" borderId="11" xfId="1" applyNumberFormat="1" applyFont="1" applyFill="1" applyBorder="1" applyAlignment="1">
      <alignment vertical="center"/>
    </xf>
    <xf numFmtId="164" fontId="9" fillId="2" borderId="12" xfId="0" applyNumberFormat="1" applyFont="1" applyFill="1" applyBorder="1" applyAlignment="1">
      <alignment vertical="center" wrapText="1"/>
    </xf>
    <xf numFmtId="164" fontId="9" fillId="3" borderId="2" xfId="0" applyNumberFormat="1" applyFont="1" applyFill="1" applyBorder="1" applyAlignment="1">
      <alignment vertical="center" wrapText="1"/>
    </xf>
    <xf numFmtId="164" fontId="8" fillId="3" borderId="8" xfId="1" applyNumberFormat="1" applyFont="1" applyFill="1" applyBorder="1" applyAlignment="1">
      <alignment horizontal="right" vertical="center" wrapText="1"/>
    </xf>
    <xf numFmtId="164" fontId="7" fillId="3" borderId="11" xfId="1" applyNumberFormat="1" applyFont="1" applyFill="1" applyBorder="1" applyAlignment="1">
      <alignment vertical="center" wrapText="1"/>
    </xf>
    <xf numFmtId="4" fontId="8" fillId="6" borderId="6" xfId="1" applyNumberFormat="1" applyFont="1" applyFill="1" applyBorder="1" applyAlignment="1">
      <alignment vertical="center"/>
    </xf>
    <xf numFmtId="164" fontId="5" fillId="3" borderId="6" xfId="1" applyNumberFormat="1" applyFont="1" applyFill="1" applyBorder="1" applyAlignment="1">
      <alignment vertical="center" wrapText="1"/>
    </xf>
    <xf numFmtId="164" fontId="8" fillId="11" borderId="11" xfId="0" applyNumberFormat="1" applyFont="1" applyFill="1" applyBorder="1" applyAlignment="1">
      <alignment horizontal="right" vertical="center"/>
    </xf>
    <xf numFmtId="164" fontId="5" fillId="3" borderId="18" xfId="0" applyNumberFormat="1" applyFont="1" applyFill="1" applyBorder="1" applyAlignment="1">
      <alignment horizontal="right" vertical="center" wrapText="1"/>
    </xf>
    <xf numFmtId="164" fontId="5" fillId="3" borderId="18" xfId="0" applyNumberFormat="1" applyFont="1" applyFill="1" applyBorder="1" applyAlignment="1">
      <alignment vertical="center" wrapText="1"/>
    </xf>
    <xf numFmtId="166" fontId="6" fillId="11" borderId="15" xfId="0" applyNumberFormat="1" applyFont="1" applyFill="1" applyBorder="1" applyAlignment="1">
      <alignment vertical="center"/>
    </xf>
    <xf numFmtId="164" fontId="8" fillId="8" borderId="5" xfId="0" applyNumberFormat="1" applyFont="1" applyFill="1" applyBorder="1" applyAlignment="1">
      <alignment vertical="center" wrapText="1"/>
    </xf>
    <xf numFmtId="164" fontId="5" fillId="3" borderId="7" xfId="0" applyNumberFormat="1" applyFont="1" applyFill="1" applyBorder="1" applyAlignment="1">
      <alignment vertical="center" wrapText="1"/>
    </xf>
    <xf numFmtId="164" fontId="8" fillId="8" borderId="12" xfId="0" applyNumberFormat="1" applyFont="1" applyFill="1" applyBorder="1" applyAlignment="1">
      <alignment vertical="center" wrapText="1"/>
    </xf>
    <xf numFmtId="164" fontId="6" fillId="11" borderId="12" xfId="0" applyNumberFormat="1" applyFont="1" applyFill="1" applyBorder="1" applyAlignment="1">
      <alignment vertical="center"/>
    </xf>
    <xf numFmtId="164" fontId="6" fillId="11" borderId="14" xfId="0" applyNumberFormat="1" applyFont="1" applyFill="1" applyBorder="1" applyAlignment="1">
      <alignment vertical="center"/>
    </xf>
    <xf numFmtId="166" fontId="6" fillId="11" borderId="10" xfId="0" applyNumberFormat="1" applyFont="1" applyFill="1" applyBorder="1" applyAlignment="1">
      <alignment vertical="center"/>
    </xf>
    <xf numFmtId="0" fontId="8" fillId="0" borderId="0" xfId="0" applyFont="1"/>
    <xf numFmtId="0" fontId="36" fillId="0" borderId="0" xfId="0" applyFont="1"/>
    <xf numFmtId="0" fontId="36" fillId="0" borderId="0" xfId="0" applyFont="1" applyFill="1" applyBorder="1"/>
    <xf numFmtId="0" fontId="5" fillId="0" borderId="0" xfId="0" applyFont="1" applyFill="1" applyBorder="1"/>
    <xf numFmtId="0" fontId="8" fillId="0" borderId="0" xfId="0" applyFont="1" applyFill="1" applyBorder="1"/>
    <xf numFmtId="3" fontId="6" fillId="0" borderId="0" xfId="0" applyNumberFormat="1" applyFont="1" applyFill="1" applyBorder="1" applyAlignment="1">
      <alignment vertical="center"/>
    </xf>
    <xf numFmtId="0" fontId="6" fillId="0" borderId="0" xfId="0" applyFont="1" applyFill="1" applyBorder="1" applyAlignment="1">
      <alignment vertical="center" wrapText="1"/>
    </xf>
    <xf numFmtId="166" fontId="5" fillId="3" borderId="0" xfId="0" applyNumberFormat="1" applyFont="1" applyFill="1" applyAlignment="1">
      <alignment horizontal="right" vertical="center" wrapText="1"/>
    </xf>
    <xf numFmtId="0" fontId="11" fillId="3" borderId="5" xfId="0" applyFont="1" applyFill="1" applyBorder="1" applyAlignment="1">
      <alignment horizontal="left" vertical="top" wrapText="1"/>
    </xf>
    <xf numFmtId="166" fontId="5" fillId="2" borderId="7" xfId="0" applyNumberFormat="1" applyFont="1" applyFill="1" applyBorder="1" applyAlignment="1">
      <alignment horizontal="right" vertical="center" wrapText="1"/>
    </xf>
    <xf numFmtId="4" fontId="5" fillId="2" borderId="10" xfId="0" applyNumberFormat="1" applyFont="1" applyFill="1" applyBorder="1" applyAlignment="1">
      <alignment horizontal="right" vertical="center" wrapText="1"/>
    </xf>
    <xf numFmtId="166" fontId="30" fillId="3" borderId="9" xfId="1" applyNumberFormat="1" applyFont="1" applyFill="1" applyBorder="1" applyAlignment="1">
      <alignment horizontal="right" vertical="center" wrapText="1"/>
    </xf>
    <xf numFmtId="166" fontId="31" fillId="3" borderId="9" xfId="1" applyNumberFormat="1" applyFont="1" applyFill="1" applyBorder="1" applyAlignment="1">
      <alignment horizontal="right" vertical="center" wrapText="1"/>
    </xf>
    <xf numFmtId="166" fontId="30" fillId="3" borderId="30" xfId="1" applyNumberFormat="1" applyFont="1" applyFill="1" applyBorder="1" applyAlignment="1">
      <alignment horizontal="right" vertical="center" wrapText="1"/>
    </xf>
    <xf numFmtId="0" fontId="6" fillId="5" borderId="31" xfId="0" applyFont="1" applyFill="1" applyBorder="1" applyAlignment="1">
      <alignment horizontal="right" vertical="center"/>
    </xf>
    <xf numFmtId="0" fontId="6" fillId="5" borderId="27" xfId="0" applyFont="1" applyFill="1" applyBorder="1" applyAlignment="1">
      <alignment horizontal="right" vertical="center"/>
    </xf>
    <xf numFmtId="166" fontId="30" fillId="3" borderId="6" xfId="1" applyNumberFormat="1" applyFont="1" applyFill="1" applyBorder="1" applyAlignment="1">
      <alignment horizontal="right" vertical="center" wrapText="1"/>
    </xf>
    <xf numFmtId="4" fontId="5" fillId="3" borderId="3" xfId="0" applyNumberFormat="1" applyFont="1" applyFill="1" applyBorder="1" applyAlignment="1">
      <alignment horizontal="right" vertical="center" wrapText="1"/>
    </xf>
    <xf numFmtId="166" fontId="31" fillId="3" borderId="11" xfId="1" applyNumberFormat="1" applyFont="1" applyFill="1" applyBorder="1" applyAlignment="1">
      <alignment horizontal="right" vertical="center" wrapText="1"/>
    </xf>
    <xf numFmtId="166" fontId="30" fillId="3" borderId="8" xfId="1" applyNumberFormat="1" applyFont="1" applyFill="1" applyBorder="1" applyAlignment="1">
      <alignment horizontal="right" vertical="center" wrapText="1"/>
    </xf>
    <xf numFmtId="164" fontId="12" fillId="3" borderId="0" xfId="0" applyNumberFormat="1" applyFont="1" applyFill="1" applyBorder="1" applyAlignment="1">
      <alignment horizontal="right" vertical="center" wrapText="1"/>
    </xf>
    <xf numFmtId="0" fontId="12" fillId="3" borderId="0" xfId="0" applyFont="1" applyFill="1" applyBorder="1" applyAlignment="1">
      <alignment horizontal="right" vertical="center"/>
    </xf>
    <xf numFmtId="0" fontId="12" fillId="2" borderId="5" xfId="0" applyFont="1" applyFill="1" applyBorder="1" applyAlignment="1">
      <alignment horizontal="right" vertical="center" wrapText="1"/>
    </xf>
    <xf numFmtId="165" fontId="12" fillId="3" borderId="1" xfId="0" applyNumberFormat="1" applyFont="1" applyFill="1" applyBorder="1" applyAlignment="1">
      <alignment horizontal="right" vertical="center" wrapText="1"/>
    </xf>
    <xf numFmtId="166" fontId="31" fillId="3" borderId="6" xfId="1" applyNumberFormat="1" applyFont="1" applyFill="1" applyBorder="1" applyAlignment="1">
      <alignment horizontal="right" vertical="center" wrapText="1"/>
    </xf>
    <xf numFmtId="165" fontId="11" fillId="3" borderId="1" xfId="0" applyNumberFormat="1" applyFont="1" applyFill="1" applyBorder="1" applyAlignment="1">
      <alignment horizontal="right" vertical="center" wrapText="1"/>
    </xf>
    <xf numFmtId="3" fontId="12" fillId="13" borderId="7" xfId="0" applyNumberFormat="1" applyFont="1" applyFill="1" applyBorder="1" applyAlignment="1">
      <alignment horizontal="right" vertical="center" wrapText="1"/>
    </xf>
    <xf numFmtId="166" fontId="5" fillId="13" borderId="7" xfId="0" applyNumberFormat="1" applyFont="1" applyFill="1" applyBorder="1" applyAlignment="1">
      <alignment horizontal="right" vertical="center" wrapText="1"/>
    </xf>
    <xf numFmtId="4" fontId="5" fillId="13" borderId="10" xfId="0" applyNumberFormat="1" applyFont="1" applyFill="1" applyBorder="1" applyAlignment="1">
      <alignment horizontal="right" vertical="center" wrapText="1"/>
    </xf>
    <xf numFmtId="0" fontId="12" fillId="13" borderId="7" xfId="0" applyFont="1" applyFill="1" applyBorder="1" applyAlignment="1">
      <alignment horizontal="right" vertical="center" wrapText="1"/>
    </xf>
    <xf numFmtId="0" fontId="12" fillId="13" borderId="5" xfId="0" applyFont="1" applyFill="1" applyBorder="1" applyAlignment="1">
      <alignment horizontal="right" vertical="center" wrapText="1"/>
    </xf>
    <xf numFmtId="10" fontId="8" fillId="14" borderId="7" xfId="0" applyNumberFormat="1" applyFont="1" applyFill="1" applyBorder="1" applyAlignment="1">
      <alignment horizontal="right" vertical="center" wrapText="1" indent="1"/>
    </xf>
    <xf numFmtId="10" fontId="8" fillId="14" borderId="17" xfId="0" applyNumberFormat="1" applyFont="1" applyFill="1" applyBorder="1" applyAlignment="1">
      <alignment horizontal="right" vertical="center" wrapText="1" indent="1"/>
    </xf>
    <xf numFmtId="10" fontId="5" fillId="14" borderId="7" xfId="0" applyNumberFormat="1" applyFont="1" applyFill="1" applyBorder="1" applyAlignment="1">
      <alignment horizontal="right" vertical="center" wrapText="1" indent="1"/>
    </xf>
    <xf numFmtId="166" fontId="32" fillId="14" borderId="5" xfId="0" applyNumberFormat="1" applyFont="1" applyFill="1" applyBorder="1" applyAlignment="1">
      <alignment horizontal="right" vertical="center" wrapText="1" indent="1"/>
    </xf>
    <xf numFmtId="10" fontId="8" fillId="15" borderId="0" xfId="0" applyNumberFormat="1" applyFont="1" applyFill="1" applyAlignment="1">
      <alignment horizontal="right" vertical="center" wrapText="1"/>
    </xf>
    <xf numFmtId="10" fontId="8" fillId="15" borderId="17" xfId="0" applyNumberFormat="1" applyFont="1" applyFill="1" applyBorder="1" applyAlignment="1">
      <alignment horizontal="right" vertical="center" wrapText="1"/>
    </xf>
    <xf numFmtId="10" fontId="5" fillId="15" borderId="0" xfId="0" applyNumberFormat="1" applyFont="1" applyFill="1" applyAlignment="1">
      <alignment horizontal="right" vertical="center" wrapText="1"/>
    </xf>
    <xf numFmtId="10" fontId="5" fillId="15" borderId="0" xfId="0" applyNumberFormat="1" applyFont="1" applyFill="1" applyBorder="1" applyAlignment="1">
      <alignment horizontal="right" vertical="center" wrapText="1"/>
    </xf>
    <xf numFmtId="166" fontId="8" fillId="15" borderId="5" xfId="0" applyNumberFormat="1" applyFont="1" applyFill="1" applyBorder="1" applyAlignment="1">
      <alignment horizontal="right" vertical="center" wrapText="1"/>
    </xf>
    <xf numFmtId="3" fontId="11" fillId="3" borderId="28" xfId="0" applyNumberFormat="1" applyFont="1" applyFill="1" applyBorder="1" applyAlignment="1">
      <alignment horizontal="right" vertical="center" wrapText="1"/>
    </xf>
    <xf numFmtId="3" fontId="11" fillId="3" borderId="29" xfId="0" applyNumberFormat="1" applyFont="1" applyFill="1" applyBorder="1" applyAlignment="1">
      <alignment horizontal="right" vertical="center" wrapText="1"/>
    </xf>
    <xf numFmtId="3" fontId="12" fillId="3" borderId="12" xfId="0" applyNumberFormat="1" applyFont="1" applyFill="1" applyBorder="1" applyAlignment="1">
      <alignment horizontal="right" vertical="center" wrapText="1"/>
    </xf>
    <xf numFmtId="0" fontId="0" fillId="0" borderId="0" xfId="0" applyBorder="1"/>
    <xf numFmtId="2" fontId="12" fillId="3" borderId="10" xfId="0" applyNumberFormat="1" applyFont="1" applyFill="1" applyBorder="1" applyAlignment="1">
      <alignment horizontal="right" vertical="center" wrapText="1"/>
    </xf>
    <xf numFmtId="2" fontId="12" fillId="3" borderId="3" xfId="0" applyNumberFormat="1" applyFont="1" applyFill="1" applyBorder="1" applyAlignment="1">
      <alignment horizontal="right" vertical="center" wrapText="1"/>
    </xf>
    <xf numFmtId="3" fontId="29" fillId="3" borderId="28" xfId="0" applyNumberFormat="1" applyFont="1" applyFill="1" applyBorder="1" applyAlignment="1">
      <alignment vertical="center"/>
    </xf>
    <xf numFmtId="3" fontId="29" fillId="3" borderId="29" xfId="0" applyNumberFormat="1" applyFont="1" applyFill="1" applyBorder="1" applyAlignment="1">
      <alignment vertical="center"/>
    </xf>
    <xf numFmtId="0" fontId="20" fillId="0" borderId="0" xfId="0" applyFont="1"/>
    <xf numFmtId="3" fontId="31" fillId="3" borderId="7" xfId="0" applyNumberFormat="1" applyFont="1" applyFill="1" applyBorder="1" applyAlignment="1">
      <alignment horizontal="right" vertical="center" wrapText="1"/>
    </xf>
    <xf numFmtId="3" fontId="31" fillId="3" borderId="0" xfId="0" applyNumberFormat="1" applyFont="1" applyFill="1" applyBorder="1" applyAlignment="1">
      <alignment horizontal="right" vertical="center" wrapText="1"/>
    </xf>
    <xf numFmtId="0" fontId="37" fillId="0" borderId="0" xfId="0" applyFont="1"/>
    <xf numFmtId="165" fontId="30" fillId="0" borderId="0" xfId="0" applyNumberFormat="1" applyFont="1" applyFill="1" applyBorder="1" applyAlignment="1">
      <alignment horizontal="right" vertical="center" wrapText="1"/>
    </xf>
    <xf numFmtId="0" fontId="37" fillId="0" borderId="0" xfId="0" applyFont="1" applyFill="1" applyBorder="1"/>
    <xf numFmtId="3" fontId="11" fillId="3" borderId="12" xfId="0" applyNumberFormat="1" applyFont="1" applyFill="1" applyBorder="1" applyAlignment="1">
      <alignment horizontal="right" vertical="center" wrapText="1"/>
    </xf>
    <xf numFmtId="3" fontId="11" fillId="3" borderId="2" xfId="0" applyNumberFormat="1" applyFont="1" applyFill="1" applyBorder="1" applyAlignment="1">
      <alignment horizontal="right" vertical="center" wrapText="1"/>
    </xf>
    <xf numFmtId="166" fontId="12" fillId="3" borderId="7" xfId="1" applyNumberFormat="1" applyFont="1" applyFill="1" applyBorder="1" applyAlignment="1">
      <alignment horizontal="right" vertical="center" wrapText="1"/>
    </xf>
    <xf numFmtId="3" fontId="11" fillId="3" borderId="30" xfId="0" applyNumberFormat="1" applyFont="1" applyFill="1" applyBorder="1" applyAlignment="1">
      <alignment horizontal="right" vertical="center" wrapText="1"/>
    </xf>
    <xf numFmtId="3" fontId="11" fillId="3" borderId="8" xfId="0" applyNumberFormat="1" applyFont="1" applyFill="1" applyBorder="1" applyAlignment="1">
      <alignment horizontal="right" vertical="center" wrapText="1"/>
    </xf>
    <xf numFmtId="3" fontId="31" fillId="3" borderId="7" xfId="1" applyNumberFormat="1" applyFont="1" applyFill="1" applyBorder="1" applyAlignment="1">
      <alignment horizontal="right" vertical="center" wrapText="1"/>
    </xf>
    <xf numFmtId="3" fontId="31" fillId="3" borderId="9" xfId="0" applyNumberFormat="1" applyFont="1" applyFill="1" applyBorder="1" applyAlignment="1">
      <alignment horizontal="right" vertical="center" wrapText="1"/>
    </xf>
    <xf numFmtId="3" fontId="12" fillId="3" borderId="7" xfId="1" applyNumberFormat="1" applyFont="1" applyFill="1" applyBorder="1" applyAlignment="1">
      <alignment horizontal="right" vertical="center" wrapText="1"/>
    </xf>
    <xf numFmtId="3" fontId="29" fillId="3" borderId="30" xfId="0" applyNumberFormat="1" applyFont="1" applyFill="1" applyBorder="1" applyAlignment="1">
      <alignment vertical="center"/>
    </xf>
    <xf numFmtId="2" fontId="12" fillId="3" borderId="11" xfId="0" applyNumberFormat="1" applyFont="1" applyFill="1" applyBorder="1" applyAlignment="1">
      <alignment horizontal="right" vertical="center" wrapText="1"/>
    </xf>
    <xf numFmtId="165" fontId="12" fillId="3" borderId="5" xfId="0" applyNumberFormat="1" applyFont="1" applyFill="1" applyBorder="1" applyAlignment="1">
      <alignment horizontal="right" vertical="center" wrapText="1"/>
    </xf>
    <xf numFmtId="165" fontId="11" fillId="3" borderId="6" xfId="0" applyNumberFormat="1" applyFont="1" applyFill="1" applyBorder="1" applyAlignment="1">
      <alignment horizontal="right" vertical="center" wrapText="1"/>
    </xf>
    <xf numFmtId="164" fontId="8" fillId="8" borderId="22" xfId="0" applyNumberFormat="1" applyFont="1" applyFill="1" applyBorder="1" applyAlignment="1">
      <alignment vertical="center" wrapText="1"/>
    </xf>
    <xf numFmtId="3" fontId="11" fillId="13" borderId="5" xfId="0" applyNumberFormat="1" applyFont="1" applyFill="1" applyBorder="1" applyAlignment="1">
      <alignment horizontal="right" vertical="center" wrapText="1"/>
    </xf>
    <xf numFmtId="3" fontId="11" fillId="13" borderId="7" xfId="0" applyNumberFormat="1" applyFont="1" applyFill="1" applyBorder="1" applyAlignment="1">
      <alignment horizontal="right" vertical="center" wrapText="1"/>
    </xf>
    <xf numFmtId="3" fontId="5" fillId="2" borderId="7" xfId="0" applyNumberFormat="1" applyFont="1" applyFill="1" applyBorder="1" applyAlignment="1">
      <alignment horizontal="right" vertical="center" wrapText="1"/>
    </xf>
    <xf numFmtId="3" fontId="5" fillId="3" borderId="0" xfId="0" applyNumberFormat="1" applyFont="1" applyFill="1" applyAlignment="1">
      <alignment horizontal="right" vertical="center" wrapText="1"/>
    </xf>
    <xf numFmtId="3" fontId="8" fillId="2" borderId="28" xfId="0" applyNumberFormat="1" applyFont="1" applyFill="1" applyBorder="1" applyAlignment="1">
      <alignment horizontal="right" vertical="center" wrapText="1"/>
    </xf>
    <xf numFmtId="3" fontId="8" fillId="3" borderId="29" xfId="0" applyNumberFormat="1" applyFont="1" applyFill="1" applyBorder="1" applyAlignment="1">
      <alignment horizontal="right" vertical="center" wrapText="1"/>
    </xf>
    <xf numFmtId="3" fontId="5" fillId="13" borderId="0" xfId="0" applyNumberFormat="1" applyFont="1" applyFill="1" applyAlignment="1">
      <alignment horizontal="right" vertical="center" wrapText="1"/>
    </xf>
    <xf numFmtId="3" fontId="8" fillId="13" borderId="29" xfId="0" applyNumberFormat="1" applyFont="1" applyFill="1" applyBorder="1" applyAlignment="1">
      <alignment horizontal="right" vertical="center" wrapText="1"/>
    </xf>
    <xf numFmtId="3" fontId="5" fillId="13" borderId="7" xfId="0" applyNumberFormat="1" applyFont="1" applyFill="1" applyBorder="1" applyAlignment="1">
      <alignment horizontal="right" vertical="center" wrapText="1"/>
    </xf>
    <xf numFmtId="3" fontId="5" fillId="3" borderId="0" xfId="0" applyNumberFormat="1" applyFont="1" applyFill="1" applyBorder="1" applyAlignment="1">
      <alignment horizontal="right" vertical="center" wrapText="1"/>
    </xf>
    <xf numFmtId="3" fontId="8" fillId="13" borderId="28" xfId="0" applyNumberFormat="1" applyFont="1" applyFill="1" applyBorder="1" applyAlignment="1">
      <alignment horizontal="right" vertical="center" wrapText="1"/>
    </xf>
    <xf numFmtId="3" fontId="20" fillId="2" borderId="7" xfId="0" applyNumberFormat="1" applyFont="1" applyFill="1" applyBorder="1" applyAlignment="1">
      <alignment horizontal="right" vertical="center" wrapText="1"/>
    </xf>
    <xf numFmtId="3" fontId="20" fillId="3" borderId="0" xfId="0" applyNumberFormat="1" applyFont="1" applyFill="1" applyAlignment="1">
      <alignment horizontal="right" vertical="center" wrapText="1"/>
    </xf>
    <xf numFmtId="3" fontId="20" fillId="13" borderId="0" xfId="0" applyNumberFormat="1" applyFont="1" applyFill="1" applyAlignment="1">
      <alignment horizontal="right" vertical="center" wrapText="1"/>
    </xf>
    <xf numFmtId="3" fontId="11" fillId="2" borderId="12" xfId="0" applyNumberFormat="1" applyFont="1" applyFill="1" applyBorder="1" applyAlignment="1">
      <alignment horizontal="right" vertical="center" wrapText="1"/>
    </xf>
    <xf numFmtId="3" fontId="5" fillId="2" borderId="10" xfId="0" applyNumberFormat="1" applyFont="1" applyFill="1" applyBorder="1" applyAlignment="1">
      <alignment horizontal="right" vertical="center" wrapText="1"/>
    </xf>
    <xf numFmtId="3" fontId="5" fillId="3" borderId="3" xfId="0" applyNumberFormat="1" applyFont="1" applyFill="1" applyBorder="1" applyAlignment="1">
      <alignment horizontal="right" vertical="center" wrapText="1"/>
    </xf>
    <xf numFmtId="3" fontId="11" fillId="13" borderId="12" xfId="0" applyNumberFormat="1" applyFont="1" applyFill="1" applyBorder="1" applyAlignment="1">
      <alignment horizontal="right" vertical="center" wrapText="1"/>
    </xf>
    <xf numFmtId="3" fontId="5" fillId="13" borderId="0" xfId="0" applyNumberFormat="1" applyFont="1" applyFill="1" applyBorder="1" applyAlignment="1">
      <alignment horizontal="right" vertical="center" wrapText="1"/>
    </xf>
    <xf numFmtId="3" fontId="5" fillId="13" borderId="3" xfId="0" applyNumberFormat="1" applyFont="1" applyFill="1" applyBorder="1" applyAlignment="1">
      <alignment horizontal="right" vertical="center" wrapText="1"/>
    </xf>
    <xf numFmtId="3" fontId="28" fillId="2" borderId="20" xfId="0" applyNumberFormat="1" applyFont="1" applyFill="1" applyBorder="1" applyAlignment="1">
      <alignment horizontal="right" vertical="center"/>
    </xf>
    <xf numFmtId="3" fontId="28" fillId="3" borderId="20" xfId="0" applyNumberFormat="1" applyFont="1" applyFill="1" applyBorder="1" applyAlignment="1">
      <alignment horizontal="right" vertical="center"/>
    </xf>
    <xf numFmtId="0" fontId="28" fillId="2" borderId="0" xfId="0" applyFont="1" applyFill="1" applyBorder="1" applyAlignment="1">
      <alignment vertical="center"/>
    </xf>
    <xf numFmtId="0" fontId="28" fillId="3" borderId="0" xfId="0" applyFont="1" applyFill="1" applyBorder="1" applyAlignment="1">
      <alignment vertical="center"/>
    </xf>
    <xf numFmtId="164" fontId="5" fillId="2" borderId="2" xfId="0" applyNumberFormat="1" applyFont="1" applyFill="1" applyBorder="1" applyAlignment="1">
      <alignment horizontal="right" vertical="center" wrapText="1"/>
    </xf>
    <xf numFmtId="164" fontId="8" fillId="8" borderId="3" xfId="0" applyNumberFormat="1" applyFont="1" applyFill="1" applyBorder="1" applyAlignment="1">
      <alignment horizontal="right" vertical="center"/>
    </xf>
    <xf numFmtId="164" fontId="8" fillId="10" borderId="1" xfId="0" applyNumberFormat="1" applyFont="1" applyFill="1" applyBorder="1" applyAlignment="1">
      <alignment horizontal="right" vertical="center"/>
    </xf>
    <xf numFmtId="164" fontId="5" fillId="2" borderId="1" xfId="0" applyNumberFormat="1" applyFont="1" applyFill="1" applyBorder="1" applyAlignment="1">
      <alignment horizontal="right" vertical="center"/>
    </xf>
    <xf numFmtId="164" fontId="5" fillId="3" borderId="1" xfId="0" applyNumberFormat="1" applyFont="1" applyFill="1" applyBorder="1" applyAlignment="1">
      <alignment horizontal="right" vertical="center"/>
    </xf>
    <xf numFmtId="164" fontId="8" fillId="9" borderId="1" xfId="0" applyNumberFormat="1" applyFont="1" applyFill="1" applyBorder="1" applyAlignment="1">
      <alignment horizontal="right" vertical="center"/>
    </xf>
    <xf numFmtId="171" fontId="5" fillId="3" borderId="9" xfId="1" applyNumberFormat="1" applyFont="1" applyFill="1" applyBorder="1" applyAlignment="1">
      <alignment vertical="center"/>
    </xf>
    <xf numFmtId="171" fontId="8" fillId="3" borderId="6" xfId="1" applyNumberFormat="1" applyFont="1" applyFill="1" applyBorder="1" applyAlignment="1">
      <alignment vertical="center"/>
    </xf>
    <xf numFmtId="171" fontId="8" fillId="11" borderId="6" xfId="1" applyNumberFormat="1" applyFont="1" applyFill="1" applyBorder="1" applyAlignment="1">
      <alignment vertical="center"/>
    </xf>
    <xf numFmtId="164" fontId="8" fillId="8" borderId="7" xfId="0" applyNumberFormat="1" applyFont="1" applyFill="1" applyBorder="1" applyAlignment="1">
      <alignment vertical="center" wrapText="1"/>
    </xf>
    <xf numFmtId="165" fontId="8" fillId="3" borderId="5" xfId="0" applyNumberFormat="1" applyFont="1" applyFill="1" applyBorder="1" applyAlignment="1">
      <alignment vertical="center"/>
    </xf>
    <xf numFmtId="165" fontId="8" fillId="3" borderId="22" xfId="0" applyNumberFormat="1" applyFont="1" applyFill="1" applyBorder="1" applyAlignment="1">
      <alignment vertical="center"/>
    </xf>
    <xf numFmtId="164" fontId="8" fillId="8" borderId="10" xfId="0" applyNumberFormat="1" applyFont="1" applyFill="1" applyBorder="1" applyAlignment="1">
      <alignment vertical="center" wrapText="1"/>
    </xf>
    <xf numFmtId="3" fontId="11" fillId="6" borderId="5" xfId="0" applyNumberFormat="1" applyFont="1" applyFill="1" applyBorder="1" applyAlignment="1">
      <alignment horizontal="right" vertical="center" wrapText="1"/>
    </xf>
    <xf numFmtId="3" fontId="12" fillId="6" borderId="5" xfId="0" applyNumberFormat="1" applyFont="1" applyFill="1" applyBorder="1" applyAlignment="1">
      <alignment horizontal="right" vertical="center" wrapText="1"/>
    </xf>
    <xf numFmtId="3" fontId="12" fillId="6" borderId="7" xfId="0" applyNumberFormat="1" applyFont="1" applyFill="1" applyBorder="1" applyAlignment="1">
      <alignment horizontal="right" vertical="center" wrapText="1"/>
    </xf>
    <xf numFmtId="3" fontId="12" fillId="6" borderId="0" xfId="0" applyNumberFormat="1" applyFont="1" applyFill="1" applyBorder="1" applyAlignment="1">
      <alignment horizontal="right" vertical="center" wrapText="1"/>
    </xf>
    <xf numFmtId="3" fontId="11" fillId="6" borderId="12" xfId="0" applyNumberFormat="1" applyFont="1" applyFill="1" applyBorder="1" applyAlignment="1">
      <alignment horizontal="right" vertical="center" wrapText="1"/>
    </xf>
    <xf numFmtId="3" fontId="11" fillId="6" borderId="2" xfId="0" applyNumberFormat="1" applyFont="1" applyFill="1" applyBorder="1" applyAlignment="1">
      <alignment horizontal="right" vertical="center" wrapText="1"/>
    </xf>
    <xf numFmtId="3" fontId="11" fillId="6" borderId="8" xfId="0" applyNumberFormat="1" applyFont="1" applyFill="1" applyBorder="1" applyAlignment="1">
      <alignment horizontal="right" vertical="center" wrapText="1"/>
    </xf>
    <xf numFmtId="3" fontId="11" fillId="6" borderId="7" xfId="0" applyNumberFormat="1" applyFont="1" applyFill="1" applyBorder="1" applyAlignment="1">
      <alignment horizontal="right" vertical="center" wrapText="1"/>
    </xf>
    <xf numFmtId="3" fontId="11" fillId="6" borderId="0" xfId="0" applyNumberFormat="1" applyFont="1" applyFill="1" applyBorder="1" applyAlignment="1">
      <alignment horizontal="right" vertical="center" wrapText="1"/>
    </xf>
    <xf numFmtId="3" fontId="11" fillId="6" borderId="9" xfId="0" applyNumberFormat="1" applyFont="1" applyFill="1" applyBorder="1" applyAlignment="1">
      <alignment horizontal="right" vertical="center" wrapText="1"/>
    </xf>
    <xf numFmtId="3" fontId="12" fillId="6" borderId="9" xfId="0" applyNumberFormat="1" applyFont="1" applyFill="1" applyBorder="1" applyAlignment="1">
      <alignment horizontal="right" vertical="center" wrapText="1"/>
    </xf>
    <xf numFmtId="3" fontId="12" fillId="6" borderId="10" xfId="0" applyNumberFormat="1" applyFont="1" applyFill="1" applyBorder="1" applyAlignment="1">
      <alignment horizontal="right" vertical="center" wrapText="1"/>
    </xf>
    <xf numFmtId="3" fontId="12" fillId="6" borderId="3" xfId="0" applyNumberFormat="1" applyFont="1" applyFill="1" applyBorder="1" applyAlignment="1">
      <alignment horizontal="right" vertical="center" wrapText="1"/>
    </xf>
    <xf numFmtId="3" fontId="12" fillId="6" borderId="11" xfId="0" applyNumberFormat="1" applyFont="1" applyFill="1" applyBorder="1" applyAlignment="1">
      <alignment horizontal="right" vertical="center" wrapText="1"/>
    </xf>
    <xf numFmtId="3" fontId="12" fillId="6" borderId="1" xfId="0" applyNumberFormat="1" applyFont="1" applyFill="1" applyBorder="1" applyAlignment="1">
      <alignment horizontal="right" vertical="center" wrapText="1"/>
    </xf>
    <xf numFmtId="3" fontId="12" fillId="6" borderId="6" xfId="0" applyNumberFormat="1" applyFont="1" applyFill="1" applyBorder="1" applyAlignment="1">
      <alignment horizontal="right" vertical="center" wrapText="1"/>
    </xf>
    <xf numFmtId="0" fontId="7" fillId="3" borderId="7" xfId="0" applyFont="1" applyFill="1" applyBorder="1" applyAlignment="1">
      <alignment vertical="center" wrapText="1"/>
    </xf>
    <xf numFmtId="0" fontId="8" fillId="3" borderId="7" xfId="0" applyFont="1" applyFill="1" applyBorder="1" applyAlignment="1">
      <alignment vertical="center" wrapText="1"/>
    </xf>
    <xf numFmtId="0" fontId="5" fillId="3" borderId="22" xfId="0" applyFont="1" applyFill="1" applyBorder="1" applyAlignment="1">
      <alignment vertical="center" wrapText="1"/>
    </xf>
    <xf numFmtId="0" fontId="8" fillId="3" borderId="5" xfId="0" applyFont="1" applyFill="1" applyBorder="1" applyAlignment="1">
      <alignment vertical="center"/>
    </xf>
    <xf numFmtId="0" fontId="9" fillId="3" borderId="7" xfId="0" applyFont="1" applyFill="1" applyBorder="1" applyAlignment="1">
      <alignment horizontal="left"/>
    </xf>
    <xf numFmtId="0" fontId="33" fillId="3" borderId="14" xfId="0" applyFont="1" applyFill="1" applyBorder="1" applyAlignment="1">
      <alignment horizontal="left" wrapText="1"/>
    </xf>
    <xf numFmtId="165" fontId="5" fillId="13" borderId="7" xfId="0" applyNumberFormat="1" applyFont="1" applyFill="1" applyBorder="1" applyAlignment="1">
      <alignment horizontal="right" vertical="center"/>
    </xf>
    <xf numFmtId="0" fontId="5" fillId="3" borderId="18" xfId="0" applyFont="1" applyFill="1" applyBorder="1" applyAlignment="1">
      <alignment wrapText="1"/>
    </xf>
    <xf numFmtId="0" fontId="6" fillId="5" borderId="1" xfId="0" applyFont="1" applyFill="1" applyBorder="1" applyAlignment="1">
      <alignment horizontal="right" vertical="center"/>
    </xf>
    <xf numFmtId="0" fontId="6" fillId="6" borderId="1" xfId="0" applyFont="1" applyFill="1" applyBorder="1" applyAlignment="1">
      <alignment horizontal="right" vertical="center"/>
    </xf>
    <xf numFmtId="0" fontId="9" fillId="3" borderId="1" xfId="0" applyFont="1" applyFill="1" applyBorder="1" applyAlignment="1">
      <alignment horizontal="right" vertical="center" wrapText="1"/>
    </xf>
    <xf numFmtId="0" fontId="10" fillId="3" borderId="6" xfId="0" applyFont="1" applyFill="1" applyBorder="1" applyAlignment="1">
      <alignment horizontal="right" vertical="center" wrapText="1"/>
    </xf>
    <xf numFmtId="164" fontId="5" fillId="3" borderId="1" xfId="0" applyNumberFormat="1" applyFont="1" applyFill="1" applyBorder="1" applyAlignment="1">
      <alignment vertical="center"/>
    </xf>
    <xf numFmtId="0" fontId="5" fillId="3" borderId="6" xfId="0" applyFont="1" applyFill="1" applyBorder="1" applyAlignment="1">
      <alignment vertical="center"/>
    </xf>
    <xf numFmtId="0" fontId="6" fillId="5" borderId="3" xfId="0" applyFont="1" applyFill="1" applyBorder="1" applyAlignment="1">
      <alignment horizontal="right" vertical="center"/>
    </xf>
    <xf numFmtId="3" fontId="11" fillId="6" borderId="1" xfId="0" applyNumberFormat="1" applyFont="1" applyFill="1" applyBorder="1" applyAlignment="1">
      <alignment horizontal="right" vertical="center" wrapText="1"/>
    </xf>
    <xf numFmtId="3" fontId="11" fillId="6" borderId="6" xfId="0" applyNumberFormat="1" applyFont="1" applyFill="1" applyBorder="1" applyAlignment="1">
      <alignment horizontal="right" vertical="center" wrapText="1"/>
    </xf>
    <xf numFmtId="3" fontId="30" fillId="0" borderId="0" xfId="0" applyNumberFormat="1" applyFont="1" applyFill="1" applyBorder="1" applyAlignment="1">
      <alignment horizontal="right" vertical="center" wrapText="1"/>
    </xf>
    <xf numFmtId="3" fontId="12" fillId="3" borderId="32" xfId="0" applyNumberFormat="1" applyFont="1" applyFill="1" applyBorder="1" applyAlignment="1">
      <alignment horizontal="right" vertical="center" wrapText="1"/>
    </xf>
    <xf numFmtId="0" fontId="7" fillId="3" borderId="10" xfId="0" applyFont="1" applyFill="1" applyBorder="1" applyAlignment="1">
      <alignment horizontal="left" wrapText="1"/>
    </xf>
    <xf numFmtId="164" fontId="5" fillId="3" borderId="7" xfId="0" applyNumberFormat="1" applyFont="1" applyFill="1" applyBorder="1" applyAlignment="1">
      <alignment vertical="center"/>
    </xf>
    <xf numFmtId="164" fontId="5" fillId="3" borderId="18" xfId="0" applyNumberFormat="1" applyFont="1" applyFill="1" applyBorder="1" applyAlignment="1">
      <alignment vertical="center"/>
    </xf>
    <xf numFmtId="0" fontId="5" fillId="0" borderId="0" xfId="0" applyFont="1" applyAlignment="1"/>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5" fillId="3" borderId="0" xfId="0" applyFont="1" applyFill="1" applyAlignment="1">
      <alignment horizontal="left"/>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Alignment="1">
      <alignment horizontal="left" wrapText="1"/>
    </xf>
    <xf numFmtId="0" fontId="7" fillId="3" borderId="0" xfId="0" applyFont="1" applyFill="1" applyBorder="1" applyAlignment="1">
      <alignment horizontal="left" vertical="top" wrapText="1"/>
    </xf>
    <xf numFmtId="0" fontId="9"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8" fillId="0" borderId="0" xfId="0" applyFont="1" applyAlignment="1">
      <alignment horizontal="left" vertical="top" wrapText="1"/>
    </xf>
    <xf numFmtId="0" fontId="14" fillId="0" borderId="0" xfId="0" applyFont="1" applyAlignment="1">
      <alignment horizontal="left"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11" fillId="3" borderId="14"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4" fillId="0" borderId="0" xfId="0" applyFont="1" applyAlignment="1">
      <alignment horizontal="left"/>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5" fillId="0" borderId="0" xfId="0" applyFont="1" applyAlignment="1">
      <alignment horizontal="left" vertical="top" wrapText="1"/>
    </xf>
    <xf numFmtId="0" fontId="38" fillId="0" borderId="0" xfId="0" applyFont="1" applyAlignment="1">
      <alignment horizontal="left" vertical="top"/>
    </xf>
  </cellXfs>
  <cellStyles count="4">
    <cellStyle name="Normalny" xfId="0" builtinId="0"/>
    <cellStyle name="Normalny 2" xfId="3"/>
    <cellStyle name="Procentowy" xfId="1" builtinId="5"/>
    <cellStyle name="Procentowy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1:H32"/>
  <sheetViews>
    <sheetView showGridLines="0" tabSelected="1" zoomScaleNormal="100" workbookViewId="0">
      <pane ySplit="3" topLeftCell="A4" activePane="bottomLeft" state="frozen"/>
      <selection pane="bottomLeft" activeCell="A4" sqref="A4:XFD4"/>
    </sheetView>
  </sheetViews>
  <sheetFormatPr defaultRowHeight="14.25"/>
  <cols>
    <col min="1" max="1" width="1.625" customWidth="1"/>
    <col min="2" max="2" width="53.75" customWidth="1"/>
    <col min="3" max="8" width="15.625" customWidth="1"/>
  </cols>
  <sheetData>
    <row r="1" spans="2:8" ht="50.25" customHeight="1" thickBot="1">
      <c r="B1" s="32" t="s">
        <v>51</v>
      </c>
      <c r="C1" s="31"/>
      <c r="D1" s="31"/>
      <c r="E1" s="31"/>
      <c r="F1" s="31"/>
      <c r="G1" s="31"/>
      <c r="H1" s="31"/>
    </row>
    <row r="2" spans="2:8" ht="20.25" customHeight="1" thickBot="1">
      <c r="B2" s="45" t="s">
        <v>52</v>
      </c>
      <c r="C2" s="462" t="s">
        <v>56</v>
      </c>
      <c r="D2" s="463"/>
      <c r="E2" s="464"/>
      <c r="F2" s="462" t="s">
        <v>60</v>
      </c>
      <c r="G2" s="463"/>
      <c r="H2" s="464"/>
    </row>
    <row r="3" spans="2:8" ht="20.25" customHeight="1" thickBot="1">
      <c r="B3" s="3" t="s">
        <v>53</v>
      </c>
      <c r="C3" s="37" t="s">
        <v>57</v>
      </c>
      <c r="D3" s="36" t="s">
        <v>58</v>
      </c>
      <c r="E3" s="98" t="s">
        <v>59</v>
      </c>
      <c r="F3" s="37" t="s">
        <v>57</v>
      </c>
      <c r="G3" s="36" t="s">
        <v>58</v>
      </c>
      <c r="H3" s="98" t="s">
        <v>59</v>
      </c>
    </row>
    <row r="4" spans="2:8" ht="30" customHeight="1" thickBot="1">
      <c r="B4" s="42" t="s">
        <v>232</v>
      </c>
      <c r="C4" s="275">
        <f>SUM(C5:C8)</f>
        <v>1745.9</v>
      </c>
      <c r="D4" s="276">
        <f>SUM(D5:D8)</f>
        <v>735.9</v>
      </c>
      <c r="E4" s="298">
        <f>(C4-D4)/D4</f>
        <v>1.3724690854735699</v>
      </c>
      <c r="F4" s="275">
        <f>SUM(F5:F8)</f>
        <v>2469.2000000000003</v>
      </c>
      <c r="G4" s="276">
        <f>SUM(G5:G8)</f>
        <v>1433.0000000000002</v>
      </c>
      <c r="H4" s="278">
        <f>(F4-G4)/G4</f>
        <v>0.7230983949755756</v>
      </c>
    </row>
    <row r="5" spans="2:8" ht="20.25" customHeight="1">
      <c r="B5" s="59" t="s">
        <v>54</v>
      </c>
      <c r="C5" s="239">
        <v>1204.5</v>
      </c>
      <c r="D5" s="263">
        <v>452</v>
      </c>
      <c r="E5" s="299">
        <f t="shared" ref="E5:E25" si="0">(C5-D5)/D5</f>
        <v>1.6648230088495575</v>
      </c>
      <c r="F5" s="239">
        <v>1672.3</v>
      </c>
      <c r="G5" s="263">
        <v>903.6</v>
      </c>
      <c r="H5" s="279">
        <f t="shared" ref="H5:H27" si="1">(F5-G5)/G5</f>
        <v>0.85070827799911453</v>
      </c>
    </row>
    <row r="6" spans="2:8" ht="20.25" customHeight="1">
      <c r="B6" s="60" t="s">
        <v>55</v>
      </c>
      <c r="C6" s="239">
        <v>479.1</v>
      </c>
      <c r="D6" s="263">
        <v>265.2</v>
      </c>
      <c r="E6" s="299">
        <f t="shared" si="0"/>
        <v>0.80656108597285081</v>
      </c>
      <c r="F6" s="239">
        <v>721.3</v>
      </c>
      <c r="G6" s="263">
        <v>489.1</v>
      </c>
      <c r="H6" s="280">
        <f t="shared" si="1"/>
        <v>0.47474953997137581</v>
      </c>
    </row>
    <row r="7" spans="2:8" ht="20.25" customHeight="1">
      <c r="B7" s="60" t="s">
        <v>61</v>
      </c>
      <c r="C7" s="239">
        <v>55.4</v>
      </c>
      <c r="D7" s="263">
        <v>11.8</v>
      </c>
      <c r="E7" s="299">
        <f t="shared" si="0"/>
        <v>3.6949152542372876</v>
      </c>
      <c r="F7" s="239">
        <v>63.3</v>
      </c>
      <c r="G7" s="263">
        <v>24.9</v>
      </c>
      <c r="H7" s="280">
        <f t="shared" si="1"/>
        <v>1.5421686746987953</v>
      </c>
    </row>
    <row r="8" spans="2:8" ht="20.25" customHeight="1" thickBot="1">
      <c r="B8" s="62" t="s">
        <v>62</v>
      </c>
      <c r="C8" s="239">
        <v>6.9</v>
      </c>
      <c r="D8" s="263">
        <v>6.9</v>
      </c>
      <c r="E8" s="299">
        <f t="shared" si="0"/>
        <v>0</v>
      </c>
      <c r="F8" s="239">
        <v>12.3</v>
      </c>
      <c r="G8" s="263">
        <v>15.4</v>
      </c>
      <c r="H8" s="281">
        <f t="shared" si="1"/>
        <v>-0.20129870129870128</v>
      </c>
    </row>
    <row r="9" spans="2:8" ht="30" customHeight="1" thickBot="1">
      <c r="B9" s="42" t="s">
        <v>63</v>
      </c>
      <c r="C9" s="275">
        <f>SUM(C10:C17)</f>
        <v>-1351.8</v>
      </c>
      <c r="D9" s="297">
        <f>SUM(D10:D17)</f>
        <v>-542.4</v>
      </c>
      <c r="E9" s="300">
        <f t="shared" si="0"/>
        <v>1.4922566371681416</v>
      </c>
      <c r="F9" s="275">
        <f>SUM(F10:F17)</f>
        <v>-1859.2</v>
      </c>
      <c r="G9" s="297">
        <f>SUM(G10:G17)</f>
        <v>-1055.3000000000002</v>
      </c>
      <c r="H9" s="282">
        <f t="shared" si="1"/>
        <v>0.76177390315550053</v>
      </c>
    </row>
    <row r="10" spans="2:8" ht="20.25" customHeight="1">
      <c r="B10" s="59" t="s">
        <v>64</v>
      </c>
      <c r="C10" s="239">
        <v>-260.89999999999998</v>
      </c>
      <c r="D10" s="263">
        <v>-239.5</v>
      </c>
      <c r="E10" s="301">
        <f t="shared" si="0"/>
        <v>8.9352818371607426E-2</v>
      </c>
      <c r="F10" s="239">
        <v>-471.5</v>
      </c>
      <c r="G10" s="263">
        <v>-446.9</v>
      </c>
      <c r="H10" s="279">
        <f t="shared" si="1"/>
        <v>5.5045871559633079E-2</v>
      </c>
    </row>
    <row r="11" spans="2:8" ht="20.25" customHeight="1">
      <c r="B11" s="60" t="s">
        <v>65</v>
      </c>
      <c r="C11" s="239">
        <v>-132.19999999999999</v>
      </c>
      <c r="D11" s="263">
        <v>-81.3</v>
      </c>
      <c r="E11" s="299">
        <f t="shared" si="0"/>
        <v>0.62607626076260758</v>
      </c>
      <c r="F11" s="239">
        <v>-207.6</v>
      </c>
      <c r="G11" s="263">
        <v>-160.30000000000001</v>
      </c>
      <c r="H11" s="280">
        <f t="shared" si="1"/>
        <v>0.29507174048658752</v>
      </c>
    </row>
    <row r="12" spans="2:8" ht="20.25" customHeight="1">
      <c r="B12" s="60" t="s">
        <v>66</v>
      </c>
      <c r="C12" s="239">
        <v>-311.3</v>
      </c>
      <c r="D12" s="263">
        <v>-62.3</v>
      </c>
      <c r="E12" s="299">
        <f t="shared" si="0"/>
        <v>3.996789727126806</v>
      </c>
      <c r="F12" s="239">
        <v>-373.8</v>
      </c>
      <c r="G12" s="263">
        <v>-123</v>
      </c>
      <c r="H12" s="280">
        <f t="shared" si="1"/>
        <v>2.0390243902439025</v>
      </c>
    </row>
    <row r="13" spans="2:8" ht="30" customHeight="1">
      <c r="B13" s="446" t="s">
        <v>233</v>
      </c>
      <c r="C13" s="239">
        <v>-288</v>
      </c>
      <c r="D13" s="263">
        <v>-62</v>
      </c>
      <c r="E13" s="299">
        <f t="shared" si="0"/>
        <v>3.6451612903225805</v>
      </c>
      <c r="F13" s="239">
        <v>-359.3</v>
      </c>
      <c r="G13" s="263">
        <v>-122.7</v>
      </c>
      <c r="H13" s="280">
        <f t="shared" si="1"/>
        <v>1.9282803585982071</v>
      </c>
    </row>
    <row r="14" spans="2:8" ht="20.25" customHeight="1">
      <c r="B14" s="60" t="s">
        <v>67</v>
      </c>
      <c r="C14" s="239">
        <v>-108.2</v>
      </c>
      <c r="D14" s="263">
        <v>-41.9</v>
      </c>
      <c r="E14" s="299">
        <f t="shared" si="0"/>
        <v>1.5823389021479717</v>
      </c>
      <c r="F14" s="239">
        <v>-152.80000000000001</v>
      </c>
      <c r="G14" s="263">
        <v>-85</v>
      </c>
      <c r="H14" s="280">
        <f t="shared" si="1"/>
        <v>0.7976470588235296</v>
      </c>
    </row>
    <row r="15" spans="2:8" ht="20.25" customHeight="1">
      <c r="B15" s="60" t="s">
        <v>68</v>
      </c>
      <c r="C15" s="239">
        <v>-189.7</v>
      </c>
      <c r="D15" s="263">
        <v>-16.8</v>
      </c>
      <c r="E15" s="299">
        <f t="shared" si="0"/>
        <v>10.291666666666664</v>
      </c>
      <c r="F15" s="239">
        <v>-200</v>
      </c>
      <c r="G15" s="263">
        <v>-42.7</v>
      </c>
      <c r="H15" s="280">
        <f t="shared" si="1"/>
        <v>3.6838407494145198</v>
      </c>
    </row>
    <row r="16" spans="2:8" ht="30" customHeight="1">
      <c r="B16" s="60" t="s">
        <v>69</v>
      </c>
      <c r="C16" s="239">
        <v>-18.100000000000001</v>
      </c>
      <c r="D16" s="263">
        <v>-9.3000000000000007</v>
      </c>
      <c r="E16" s="299">
        <f t="shared" si="0"/>
        <v>0.94623655913978499</v>
      </c>
      <c r="F16" s="239">
        <v>-24.8</v>
      </c>
      <c r="G16" s="263">
        <v>-15.7</v>
      </c>
      <c r="H16" s="280">
        <f t="shared" si="1"/>
        <v>0.57961783439490455</v>
      </c>
    </row>
    <row r="17" spans="2:8" ht="15.75" thickBot="1">
      <c r="B17" s="62" t="s">
        <v>70</v>
      </c>
      <c r="C17" s="239">
        <v>-43.4</v>
      </c>
      <c r="D17" s="263">
        <v>-29.3</v>
      </c>
      <c r="E17" s="299">
        <f t="shared" si="0"/>
        <v>0.48122866894197946</v>
      </c>
      <c r="F17" s="239">
        <v>-69.400000000000006</v>
      </c>
      <c r="G17" s="263">
        <v>-59</v>
      </c>
      <c r="H17" s="281">
        <f t="shared" si="1"/>
        <v>0.17627118644067807</v>
      </c>
    </row>
    <row r="18" spans="2:8" ht="30" customHeight="1" thickBot="1">
      <c r="B18" s="33" t="s">
        <v>71</v>
      </c>
      <c r="C18" s="303">
        <v>3.5</v>
      </c>
      <c r="D18" s="304">
        <v>1.5</v>
      </c>
      <c r="E18" s="305">
        <f t="shared" si="0"/>
        <v>1.3333333333333333</v>
      </c>
      <c r="F18" s="303">
        <v>7.1</v>
      </c>
      <c r="G18" s="304">
        <v>2</v>
      </c>
      <c r="H18" s="302">
        <f t="shared" si="1"/>
        <v>2.5499999999999998</v>
      </c>
    </row>
    <row r="19" spans="2:8" ht="30" customHeight="1" thickBot="1">
      <c r="B19" s="78" t="s">
        <v>72</v>
      </c>
      <c r="C19" s="275">
        <f>C4+C9+C18</f>
        <v>397.60000000000014</v>
      </c>
      <c r="D19" s="276">
        <f>D4+D9+D18</f>
        <v>195</v>
      </c>
      <c r="E19" s="277">
        <f>(C19-D19)/D19</f>
        <v>1.0389743589743596</v>
      </c>
      <c r="F19" s="275">
        <f>F4+F9+F18</f>
        <v>617.10000000000025</v>
      </c>
      <c r="G19" s="276">
        <f>G4+G9+G18</f>
        <v>379.70000000000005</v>
      </c>
      <c r="H19" s="278">
        <f>(F19-G19)/G19</f>
        <v>0.625230445088228</v>
      </c>
    </row>
    <row r="20" spans="2:8" ht="20.25" customHeight="1">
      <c r="B20" s="45" t="s">
        <v>73</v>
      </c>
      <c r="C20" s="239">
        <v>23.9</v>
      </c>
      <c r="D20" s="263">
        <v>0.7</v>
      </c>
      <c r="E20" s="284">
        <f t="shared" si="0"/>
        <v>33.142857142857146</v>
      </c>
      <c r="F20" s="239">
        <v>25.1</v>
      </c>
      <c r="G20" s="263">
        <v>4.5999999999999996</v>
      </c>
      <c r="H20" s="283">
        <f t="shared" si="1"/>
        <v>4.4565217391304355</v>
      </c>
    </row>
    <row r="21" spans="2:8" ht="20.25" customHeight="1">
      <c r="B21" s="439" t="s">
        <v>74</v>
      </c>
      <c r="C21" s="239">
        <v>-273.39999999999998</v>
      </c>
      <c r="D21" s="263">
        <v>-102.4</v>
      </c>
      <c r="E21" s="284">
        <f t="shared" si="0"/>
        <v>1.6699218749999996</v>
      </c>
      <c r="F21" s="239">
        <v>-382.1</v>
      </c>
      <c r="G21" s="263">
        <v>-182.5</v>
      </c>
      <c r="H21" s="283">
        <f t="shared" si="1"/>
        <v>1.0936986301369864</v>
      </c>
    </row>
    <row r="22" spans="2:8" ht="30" customHeight="1" thickBot="1">
      <c r="B22" s="62" t="s">
        <v>75</v>
      </c>
      <c r="C22" s="239">
        <v>0.7</v>
      </c>
      <c r="D22" s="263">
        <v>0.8</v>
      </c>
      <c r="E22" s="291">
        <f t="shared" si="0"/>
        <v>-0.12500000000000011</v>
      </c>
      <c r="F22" s="239">
        <v>1.3</v>
      </c>
      <c r="G22" s="263">
        <v>1.6</v>
      </c>
      <c r="H22" s="280">
        <f t="shared" si="1"/>
        <v>-0.18750000000000003</v>
      </c>
    </row>
    <row r="23" spans="2:8" ht="30" customHeight="1" thickBot="1">
      <c r="B23" s="81" t="s">
        <v>76</v>
      </c>
      <c r="C23" s="275">
        <f>SUM(C19:C22)</f>
        <v>148.80000000000013</v>
      </c>
      <c r="D23" s="276">
        <f>SUM(D19:D22)</f>
        <v>94.09999999999998</v>
      </c>
      <c r="E23" s="277">
        <f t="shared" si="0"/>
        <v>0.58129649309245646</v>
      </c>
      <c r="F23" s="275">
        <f>SUM(F19:F22)</f>
        <v>261.40000000000026</v>
      </c>
      <c r="G23" s="276">
        <f>SUM(G19:G22)</f>
        <v>203.40000000000006</v>
      </c>
      <c r="H23" s="278">
        <f t="shared" si="1"/>
        <v>0.28515240904621525</v>
      </c>
    </row>
    <row r="24" spans="2:8" ht="20.25" customHeight="1" thickBot="1">
      <c r="B24" s="82" t="s">
        <v>77</v>
      </c>
      <c r="C24" s="285">
        <v>-16.7</v>
      </c>
      <c r="D24" s="272">
        <v>-13.4</v>
      </c>
      <c r="E24" s="306">
        <f t="shared" si="0"/>
        <v>0.24626865671641782</v>
      </c>
      <c r="F24" s="285">
        <v>-31.1</v>
      </c>
      <c r="G24" s="272">
        <v>-27.5</v>
      </c>
      <c r="H24" s="280">
        <f t="shared" si="1"/>
        <v>0.13090909090909095</v>
      </c>
    </row>
    <row r="25" spans="2:8" ht="30" customHeight="1" thickBot="1">
      <c r="B25" s="79" t="s">
        <v>78</v>
      </c>
      <c r="C25" s="286">
        <f>SUM(C23:C24)</f>
        <v>132.10000000000014</v>
      </c>
      <c r="D25" s="287">
        <f>SUM(D23:D24)</f>
        <v>80.699999999999974</v>
      </c>
      <c r="E25" s="288">
        <f t="shared" si="0"/>
        <v>0.636926889714996</v>
      </c>
      <c r="F25" s="286">
        <f>SUM(F23:F24)</f>
        <v>230.30000000000027</v>
      </c>
      <c r="G25" s="287">
        <f>SUM(G23:G24)</f>
        <v>175.90000000000006</v>
      </c>
      <c r="H25" s="278">
        <f t="shared" si="1"/>
        <v>0.30926662876634559</v>
      </c>
    </row>
    <row r="26" spans="2:8" ht="30" customHeight="1" thickBot="1">
      <c r="B26" s="441" t="s">
        <v>79</v>
      </c>
      <c r="C26" s="289">
        <f>C25</f>
        <v>132.10000000000014</v>
      </c>
      <c r="D26" s="290">
        <f>D25</f>
        <v>80.699999999999974</v>
      </c>
      <c r="E26" s="291">
        <f>(C26-D26)/D26</f>
        <v>0.636926889714996</v>
      </c>
      <c r="F26" s="289">
        <f>F25</f>
        <v>230.30000000000027</v>
      </c>
      <c r="G26" s="290">
        <f>G25</f>
        <v>175.90000000000006</v>
      </c>
      <c r="H26" s="280">
        <f t="shared" si="1"/>
        <v>0.30926662876634559</v>
      </c>
    </row>
    <row r="27" spans="2:8" ht="30" customHeight="1" thickBot="1">
      <c r="B27" s="440" t="s">
        <v>80</v>
      </c>
      <c r="C27" s="97">
        <v>0.25</v>
      </c>
      <c r="D27" s="43">
        <v>0.23</v>
      </c>
      <c r="E27" s="308">
        <f>(C27-D27)/D27</f>
        <v>8.6956521739130391E-2</v>
      </c>
      <c r="F27" s="97">
        <v>0.53</v>
      </c>
      <c r="G27" s="43">
        <v>0.5</v>
      </c>
      <c r="H27" s="307">
        <f t="shared" si="1"/>
        <v>6.0000000000000053E-2</v>
      </c>
    </row>
    <row r="28" spans="2:8" ht="30" customHeight="1" thickBot="1">
      <c r="B28" s="46"/>
      <c r="C28" s="292"/>
      <c r="D28" s="269"/>
      <c r="E28" s="293"/>
      <c r="F28" s="292"/>
      <c r="G28" s="269"/>
      <c r="H28" s="270"/>
    </row>
    <row r="29" spans="2:8" ht="30" customHeight="1">
      <c r="B29" s="49" t="s">
        <v>0</v>
      </c>
      <c r="C29" s="294">
        <f>C19-C12</f>
        <v>708.90000000000009</v>
      </c>
      <c r="D29" s="295">
        <f>D19-D12</f>
        <v>257.3</v>
      </c>
      <c r="E29" s="296">
        <f>(C29-D29)/D29</f>
        <v>1.7551496307811896</v>
      </c>
      <c r="F29" s="294">
        <f>F19-F12</f>
        <v>990.90000000000032</v>
      </c>
      <c r="G29" s="295">
        <f>G19-G12</f>
        <v>502.70000000000005</v>
      </c>
      <c r="H29" s="296">
        <f>(F29-G29)/G29</f>
        <v>0.97115575890193007</v>
      </c>
    </row>
    <row r="30" spans="2:8" ht="30" customHeight="1" thickBot="1">
      <c r="B30" s="50" t="s">
        <v>229</v>
      </c>
      <c r="C30" s="52">
        <f>C29/C4</f>
        <v>0.40603700097370987</v>
      </c>
      <c r="D30" s="51">
        <f>D29/D4</f>
        <v>0.34963989672509854</v>
      </c>
      <c r="E30" s="128" t="s">
        <v>48</v>
      </c>
      <c r="F30" s="52">
        <f>F29/F4</f>
        <v>0.40130406609428165</v>
      </c>
      <c r="G30" s="51">
        <f>G29/G4</f>
        <v>0.35080251221214231</v>
      </c>
      <c r="H30" s="309" t="s">
        <v>49</v>
      </c>
    </row>
    <row r="31" spans="2:8" ht="15">
      <c r="B31" s="72"/>
      <c r="C31" s="72"/>
      <c r="D31" s="72"/>
      <c r="E31" s="71"/>
      <c r="F31" s="72"/>
      <c r="G31" s="72"/>
      <c r="H31" s="72"/>
    </row>
    <row r="32" spans="2:8">
      <c r="B32" s="31"/>
      <c r="C32" s="31"/>
      <c r="D32" s="31"/>
      <c r="E32" s="31"/>
      <c r="F32" s="31"/>
      <c r="G32" s="31"/>
      <c r="H32" s="31"/>
    </row>
  </sheetData>
  <mergeCells count="2">
    <mergeCell ref="C2:E2"/>
    <mergeCell ref="F2:H2"/>
  </mergeCells>
  <pageMargins left="0.7" right="0.7" top="0.75" bottom="0.75" header="0.3" footer="0.3"/>
  <pageSetup paperSize="9" scale="49" orientation="portrait" horizontalDpi="4294967294" r:id="rId1"/>
  <ignoredErrors>
    <ignoredError sqref="E23 E19 E4 E25:E26 E29" formula="1"/>
  </ignoredErrors>
</worksheet>
</file>

<file path=xl/worksheets/sheet2.xml><?xml version="1.0" encoding="utf-8"?>
<worksheet xmlns="http://schemas.openxmlformats.org/spreadsheetml/2006/main" xmlns:r="http://schemas.openxmlformats.org/officeDocument/2006/relationships">
  <dimension ref="B1:Y24"/>
  <sheetViews>
    <sheetView showGridLines="0" zoomScaleNormal="100" zoomScaleSheetLayoutView="100" workbookViewId="0">
      <pane ySplit="4" topLeftCell="A5" activePane="bottomLeft" state="frozen"/>
      <selection pane="bottomLeft" activeCell="A5" sqref="A5:XFD5"/>
    </sheetView>
  </sheetViews>
  <sheetFormatPr defaultRowHeight="14.25"/>
  <cols>
    <col min="1" max="1" width="1.625" customWidth="1"/>
    <col min="2" max="2" width="31.125" customWidth="1"/>
    <col min="3" max="3" width="12.875" customWidth="1"/>
    <col min="4" max="4" width="1.875" customWidth="1"/>
    <col min="5" max="5" width="12.875" customWidth="1"/>
    <col min="6" max="6" width="1.625" customWidth="1"/>
    <col min="7" max="7" width="9.625" customWidth="1"/>
    <col min="8" max="8" width="12.875" customWidth="1"/>
    <col min="9" max="9" width="1.875" customWidth="1"/>
    <col min="10" max="10" width="12.875" customWidth="1"/>
    <col min="11" max="11" width="2.625" customWidth="1"/>
    <col min="12" max="12" width="9.625" customWidth="1"/>
    <col min="13" max="13" width="12.875" customWidth="1"/>
    <col min="14" max="14" width="1.875" customWidth="1"/>
    <col min="15" max="15" width="12.875" customWidth="1"/>
    <col min="16" max="16" width="1.875" customWidth="1"/>
    <col min="17" max="17" width="9.625" customWidth="1"/>
    <col min="18" max="19" width="12.875" customWidth="1"/>
    <col min="20" max="20" width="9.625" customWidth="1"/>
  </cols>
  <sheetData>
    <row r="1" spans="2:25" ht="50.25" customHeight="1" thickBot="1">
      <c r="B1" s="32" t="s">
        <v>51</v>
      </c>
      <c r="C1" s="31"/>
      <c r="D1" s="31"/>
      <c r="E1" s="31"/>
      <c r="F1" s="31"/>
      <c r="G1" s="31"/>
      <c r="H1" s="31"/>
      <c r="I1" s="31"/>
      <c r="J1" s="31"/>
      <c r="K1" s="31"/>
      <c r="L1" s="31"/>
      <c r="M1" s="31"/>
      <c r="N1" s="31"/>
      <c r="O1" s="31"/>
      <c r="P1" s="31"/>
      <c r="Q1" s="31"/>
      <c r="R1" s="31"/>
      <c r="S1" s="31"/>
      <c r="T1" s="31"/>
    </row>
    <row r="2" spans="2:25" s="56" customFormat="1" ht="30" customHeight="1" thickBot="1">
      <c r="B2" s="57"/>
      <c r="C2" s="466" t="s">
        <v>81</v>
      </c>
      <c r="D2" s="467"/>
      <c r="E2" s="467"/>
      <c r="F2" s="467"/>
      <c r="G2" s="468"/>
      <c r="H2" s="466" t="s">
        <v>83</v>
      </c>
      <c r="I2" s="467"/>
      <c r="J2" s="467"/>
      <c r="K2" s="467"/>
      <c r="L2" s="468"/>
      <c r="M2" s="466" t="s">
        <v>84</v>
      </c>
      <c r="N2" s="467"/>
      <c r="O2" s="467"/>
      <c r="P2" s="467"/>
      <c r="Q2" s="468"/>
      <c r="R2" s="466" t="s">
        <v>85</v>
      </c>
      <c r="S2" s="467"/>
      <c r="T2" s="468"/>
      <c r="U2" s="27"/>
    </row>
    <row r="3" spans="2:25" s="56" customFormat="1" ht="20.25" customHeight="1" thickBot="1">
      <c r="B3" s="58"/>
      <c r="C3" s="462" t="s">
        <v>60</v>
      </c>
      <c r="D3" s="463"/>
      <c r="E3" s="463"/>
      <c r="F3" s="463"/>
      <c r="G3" s="464"/>
      <c r="H3" s="462" t="s">
        <v>60</v>
      </c>
      <c r="I3" s="463"/>
      <c r="J3" s="463"/>
      <c r="K3" s="463"/>
      <c r="L3" s="464"/>
      <c r="M3" s="462" t="s">
        <v>60</v>
      </c>
      <c r="N3" s="463"/>
      <c r="O3" s="463"/>
      <c r="P3" s="463"/>
      <c r="Q3" s="464"/>
      <c r="R3" s="462" t="s">
        <v>60</v>
      </c>
      <c r="S3" s="463"/>
      <c r="T3" s="464"/>
      <c r="U3" s="27"/>
      <c r="V3" s="73"/>
      <c r="W3" s="73"/>
      <c r="X3" s="73"/>
      <c r="Y3" s="73"/>
    </row>
    <row r="4" spans="2:25" s="65" customFormat="1" ht="20.25" customHeight="1" thickBot="1">
      <c r="B4" s="3" t="s">
        <v>53</v>
      </c>
      <c r="C4" s="37" t="s">
        <v>57</v>
      </c>
      <c r="D4" s="86"/>
      <c r="E4" s="36" t="s">
        <v>58</v>
      </c>
      <c r="F4" s="66"/>
      <c r="G4" s="67" t="s">
        <v>82</v>
      </c>
      <c r="H4" s="37" t="s">
        <v>57</v>
      </c>
      <c r="I4" s="86"/>
      <c r="J4" s="36" t="s">
        <v>58</v>
      </c>
      <c r="K4" s="66"/>
      <c r="L4" s="67" t="s">
        <v>82</v>
      </c>
      <c r="M4" s="37" t="s">
        <v>57</v>
      </c>
      <c r="N4" s="86"/>
      <c r="O4" s="36" t="s">
        <v>58</v>
      </c>
      <c r="P4" s="66"/>
      <c r="Q4" s="67" t="s">
        <v>82</v>
      </c>
      <c r="R4" s="37" t="s">
        <v>57</v>
      </c>
      <c r="S4" s="36" t="s">
        <v>58</v>
      </c>
      <c r="T4" s="67" t="s">
        <v>82</v>
      </c>
      <c r="U4" s="74"/>
      <c r="V4" s="74"/>
      <c r="W4" s="74"/>
    </row>
    <row r="5" spans="2:25" s="56" customFormat="1" ht="20.25" customHeight="1">
      <c r="B5" s="60" t="s">
        <v>86</v>
      </c>
      <c r="C5" s="209">
        <v>1936.4</v>
      </c>
      <c r="D5" s="135"/>
      <c r="E5" s="253">
        <v>950.3</v>
      </c>
      <c r="F5" s="216"/>
      <c r="G5" s="259">
        <f>C5-E5</f>
        <v>986.10000000000014</v>
      </c>
      <c r="H5" s="209">
        <v>532.79999999999995</v>
      </c>
      <c r="I5" s="129"/>
      <c r="J5" s="133">
        <v>482.7</v>
      </c>
      <c r="K5" s="133"/>
      <c r="L5" s="133">
        <f>H5-J5</f>
        <v>50.099999999999966</v>
      </c>
      <c r="M5" s="68">
        <v>0</v>
      </c>
      <c r="N5" s="87"/>
      <c r="O5" s="69">
        <v>0</v>
      </c>
      <c r="P5" s="69"/>
      <c r="Q5" s="223">
        <f>M5-O5</f>
        <v>0</v>
      </c>
      <c r="R5" s="410">
        <f>C5+H5+M5</f>
        <v>2469.1999999999998</v>
      </c>
      <c r="S5" s="261">
        <f>E5+J5+O5</f>
        <v>1433</v>
      </c>
      <c r="T5" s="262">
        <f>R5-S5</f>
        <v>1036.1999999999998</v>
      </c>
      <c r="U5" s="27"/>
      <c r="V5" s="75"/>
      <c r="W5" s="75"/>
      <c r="X5" s="75"/>
      <c r="Y5" s="73"/>
    </row>
    <row r="6" spans="2:25" s="56" customFormat="1" ht="20.25" customHeight="1">
      <c r="B6" s="60" t="s">
        <v>87</v>
      </c>
      <c r="C6" s="210">
        <v>15.4</v>
      </c>
      <c r="D6" s="130"/>
      <c r="E6" s="131">
        <v>12.4</v>
      </c>
      <c r="F6" s="131"/>
      <c r="G6" s="211">
        <f t="shared" ref="G6:G14" si="0">C6-E6</f>
        <v>3</v>
      </c>
      <c r="H6" s="210">
        <v>58.6</v>
      </c>
      <c r="I6" s="130"/>
      <c r="J6" s="131">
        <v>50</v>
      </c>
      <c r="K6" s="131"/>
      <c r="L6" s="131">
        <f t="shared" ref="L6:L11" si="1">H6-J6</f>
        <v>8.6000000000000014</v>
      </c>
      <c r="M6" s="210">
        <v>-74</v>
      </c>
      <c r="N6" s="130"/>
      <c r="O6" s="131">
        <v>-62.4</v>
      </c>
      <c r="P6" s="17"/>
      <c r="Q6" s="223">
        <f t="shared" ref="Q6:Q14" si="2">M6-O6</f>
        <v>-11.600000000000001</v>
      </c>
      <c r="R6" s="126">
        <f t="shared" ref="R6:R14" si="3">C6+H6+M6</f>
        <v>0</v>
      </c>
      <c r="S6" s="69">
        <f t="shared" ref="S6:S11" si="4">E6+J6+O6</f>
        <v>0</v>
      </c>
      <c r="T6" s="70">
        <f t="shared" ref="T6:T11" si="5">R6-S6</f>
        <v>0</v>
      </c>
      <c r="U6" s="27"/>
      <c r="V6" s="76"/>
      <c r="W6" s="76"/>
      <c r="X6" s="76"/>
      <c r="Y6" s="73"/>
    </row>
    <row r="7" spans="2:25" s="56" customFormat="1" ht="20.25" customHeight="1">
      <c r="B7" s="61" t="s">
        <v>88</v>
      </c>
      <c r="C7" s="212">
        <f>C5+C6</f>
        <v>1951.8000000000002</v>
      </c>
      <c r="D7" s="217"/>
      <c r="E7" s="254">
        <f t="shared" ref="E7" si="6">E5+E6</f>
        <v>962.69999999999993</v>
      </c>
      <c r="F7" s="218"/>
      <c r="G7" s="260">
        <f>C7-E7</f>
        <v>989.10000000000025</v>
      </c>
      <c r="H7" s="222">
        <f>H5+H6</f>
        <v>591.4</v>
      </c>
      <c r="I7" s="233"/>
      <c r="J7" s="254">
        <f t="shared" ref="J7" si="7">J5+J6</f>
        <v>532.70000000000005</v>
      </c>
      <c r="K7" s="254"/>
      <c r="L7" s="214">
        <f t="shared" si="1"/>
        <v>58.699999999999932</v>
      </c>
      <c r="M7" s="222">
        <f>M5+M6</f>
        <v>-74</v>
      </c>
      <c r="N7" s="233"/>
      <c r="O7" s="214">
        <v>-62.4</v>
      </c>
      <c r="P7" s="63"/>
      <c r="Q7" s="224">
        <f t="shared" si="2"/>
        <v>-11.600000000000001</v>
      </c>
      <c r="R7" s="226">
        <f t="shared" si="3"/>
        <v>2469.2000000000003</v>
      </c>
      <c r="S7" s="265">
        <f t="shared" si="4"/>
        <v>1433</v>
      </c>
      <c r="T7" s="266">
        <f t="shared" si="5"/>
        <v>1036.2000000000003</v>
      </c>
      <c r="U7" s="27"/>
      <c r="V7" s="77"/>
      <c r="W7" s="77"/>
      <c r="X7" s="77"/>
      <c r="Y7" s="73"/>
    </row>
    <row r="8" spans="2:25" s="56" customFormat="1" ht="20.25" customHeight="1">
      <c r="B8" s="61" t="s">
        <v>0</v>
      </c>
      <c r="C8" s="212">
        <v>773.8</v>
      </c>
      <c r="D8" s="213"/>
      <c r="E8" s="214">
        <v>324.2</v>
      </c>
      <c r="F8" s="214"/>
      <c r="G8" s="215">
        <f t="shared" si="0"/>
        <v>449.59999999999997</v>
      </c>
      <c r="H8" s="212">
        <v>217.1</v>
      </c>
      <c r="I8" s="213"/>
      <c r="J8" s="214">
        <v>178.5</v>
      </c>
      <c r="K8" s="214"/>
      <c r="L8" s="214">
        <f t="shared" si="1"/>
        <v>38.599999999999994</v>
      </c>
      <c r="M8" s="126">
        <v>0</v>
      </c>
      <c r="N8" s="236"/>
      <c r="O8" s="69">
        <v>0</v>
      </c>
      <c r="P8" s="63"/>
      <c r="Q8" s="224">
        <f t="shared" si="2"/>
        <v>0</v>
      </c>
      <c r="R8" s="226">
        <f>C8+H8+M8</f>
        <v>990.9</v>
      </c>
      <c r="S8" s="265">
        <f t="shared" si="4"/>
        <v>502.7</v>
      </c>
      <c r="T8" s="266">
        <f t="shared" si="5"/>
        <v>488.2</v>
      </c>
      <c r="U8" s="27"/>
      <c r="V8" s="77"/>
      <c r="W8" s="77"/>
      <c r="X8" s="77"/>
      <c r="Y8" s="73"/>
    </row>
    <row r="9" spans="2:25" s="56" customFormat="1" ht="32.25" customHeight="1">
      <c r="B9" s="60" t="s">
        <v>66</v>
      </c>
      <c r="C9" s="210">
        <v>355.9</v>
      </c>
      <c r="D9" s="213"/>
      <c r="E9" s="131">
        <v>107.1</v>
      </c>
      <c r="F9" s="214"/>
      <c r="G9" s="211">
        <f t="shared" si="0"/>
        <v>248.79999999999998</v>
      </c>
      <c r="H9" s="210">
        <v>17.899999999999999</v>
      </c>
      <c r="I9" s="130"/>
      <c r="J9" s="131">
        <v>15.9</v>
      </c>
      <c r="K9" s="131"/>
      <c r="L9" s="131">
        <f t="shared" si="1"/>
        <v>1.9999999999999982</v>
      </c>
      <c r="M9" s="68">
        <v>0</v>
      </c>
      <c r="N9" s="87"/>
      <c r="O9" s="69">
        <v>0</v>
      </c>
      <c r="P9" s="17"/>
      <c r="Q9" s="223">
        <f t="shared" si="2"/>
        <v>0</v>
      </c>
      <c r="R9" s="225">
        <f>C9+H9+M9</f>
        <v>373.79999999999995</v>
      </c>
      <c r="S9" s="263">
        <f t="shared" si="4"/>
        <v>123</v>
      </c>
      <c r="T9" s="264">
        <f t="shared" si="5"/>
        <v>250.79999999999995</v>
      </c>
      <c r="U9" s="27"/>
      <c r="V9" s="77"/>
      <c r="W9" s="77"/>
      <c r="X9" s="77"/>
      <c r="Y9" s="73"/>
    </row>
    <row r="10" spans="2:25" s="56" customFormat="1" ht="20.25" customHeight="1" thickBot="1">
      <c r="B10" s="61" t="s">
        <v>89</v>
      </c>
      <c r="C10" s="250">
        <f>C8-C9</f>
        <v>417.9</v>
      </c>
      <c r="D10" s="251"/>
      <c r="E10" s="252">
        <f t="shared" ref="E10" si="8">E8-E9</f>
        <v>217.1</v>
      </c>
      <c r="F10" s="214"/>
      <c r="G10" s="215">
        <f t="shared" si="0"/>
        <v>200.79999999999998</v>
      </c>
      <c r="H10" s="250">
        <f>H8-H9</f>
        <v>199.2</v>
      </c>
      <c r="I10" s="251"/>
      <c r="J10" s="252">
        <f t="shared" ref="J10" si="9">J8-J9</f>
        <v>162.6</v>
      </c>
      <c r="K10" s="214"/>
      <c r="L10" s="214">
        <f t="shared" si="1"/>
        <v>36.599999999999994</v>
      </c>
      <c r="M10" s="126">
        <f>M8-M9</f>
        <v>0</v>
      </c>
      <c r="N10" s="236"/>
      <c r="O10" s="69">
        <v>0</v>
      </c>
      <c r="P10" s="63"/>
      <c r="Q10" s="224">
        <f t="shared" si="2"/>
        <v>0</v>
      </c>
      <c r="R10" s="226">
        <f t="shared" si="3"/>
        <v>617.09999999999991</v>
      </c>
      <c r="S10" s="265">
        <f t="shared" si="4"/>
        <v>379.7</v>
      </c>
      <c r="T10" s="266">
        <f t="shared" si="5"/>
        <v>237.39999999999992</v>
      </c>
      <c r="U10" s="27"/>
      <c r="V10" s="77"/>
      <c r="W10" s="77"/>
      <c r="X10" s="77"/>
      <c r="Y10" s="73"/>
    </row>
    <row r="11" spans="2:25" s="56" customFormat="1" ht="48" customHeight="1" thickBot="1">
      <c r="B11" s="83" t="s">
        <v>90</v>
      </c>
      <c r="C11" s="219">
        <v>181.3</v>
      </c>
      <c r="D11" s="406">
        <v>1</v>
      </c>
      <c r="E11" s="221">
        <v>134.80000000000001</v>
      </c>
      <c r="F11" s="407">
        <v>1</v>
      </c>
      <c r="G11" s="220">
        <f t="shared" si="0"/>
        <v>46.5</v>
      </c>
      <c r="H11" s="219">
        <v>23.9</v>
      </c>
      <c r="I11" s="234"/>
      <c r="J11" s="221">
        <v>10.7</v>
      </c>
      <c r="K11" s="221"/>
      <c r="L11" s="221">
        <f t="shared" si="1"/>
        <v>13.2</v>
      </c>
      <c r="M11" s="124">
        <v>0</v>
      </c>
      <c r="N11" s="237"/>
      <c r="O11" s="125">
        <v>0</v>
      </c>
      <c r="P11" s="256"/>
      <c r="Q11" s="241">
        <f t="shared" si="2"/>
        <v>0</v>
      </c>
      <c r="R11" s="227">
        <f t="shared" si="3"/>
        <v>205.20000000000002</v>
      </c>
      <c r="S11" s="267">
        <f t="shared" si="4"/>
        <v>145.5</v>
      </c>
      <c r="T11" s="268">
        <f t="shared" si="5"/>
        <v>59.700000000000017</v>
      </c>
      <c r="U11" s="27"/>
      <c r="V11" s="77"/>
      <c r="W11" s="77"/>
      <c r="X11" s="77"/>
      <c r="Y11" s="73"/>
    </row>
    <row r="12" spans="2:25" s="56" customFormat="1" ht="20.25" customHeight="1">
      <c r="B12" s="57" t="s">
        <v>91</v>
      </c>
      <c r="C12" s="48"/>
      <c r="D12" s="228"/>
      <c r="E12" s="47"/>
      <c r="F12" s="47"/>
      <c r="G12" s="16"/>
      <c r="H12" s="228"/>
      <c r="I12" s="228"/>
      <c r="J12" s="47"/>
      <c r="K12" s="47"/>
      <c r="L12" s="47"/>
      <c r="M12" s="48"/>
      <c r="N12" s="228"/>
      <c r="O12" s="47"/>
      <c r="P12" s="47"/>
      <c r="Q12" s="242">
        <f t="shared" si="2"/>
        <v>0</v>
      </c>
      <c r="R12" s="228"/>
      <c r="S12" s="269"/>
      <c r="T12" s="270"/>
      <c r="U12" s="27"/>
      <c r="V12" s="75"/>
      <c r="W12" s="75"/>
      <c r="X12" s="75"/>
      <c r="Y12" s="73"/>
    </row>
    <row r="13" spans="2:25" s="56" customFormat="1" ht="20.25" customHeight="1">
      <c r="B13" s="60" t="s">
        <v>92</v>
      </c>
      <c r="C13" s="210">
        <v>23744.5</v>
      </c>
      <c r="D13" s="230"/>
      <c r="E13" s="131">
        <v>1743.2</v>
      </c>
      <c r="G13" s="211">
        <f t="shared" si="0"/>
        <v>22001.3</v>
      </c>
      <c r="H13" s="210">
        <v>4202</v>
      </c>
      <c r="I13" s="408">
        <v>2</v>
      </c>
      <c r="J13" s="131">
        <v>4065.4</v>
      </c>
      <c r="K13" s="409">
        <v>3</v>
      </c>
      <c r="L13" s="211">
        <f t="shared" ref="L13:L14" si="10">H13-J13</f>
        <v>136.59999999999991</v>
      </c>
      <c r="M13" s="229">
        <v>-119.4</v>
      </c>
      <c r="N13" s="408">
        <v>4</v>
      </c>
      <c r="O13" s="71">
        <v>-215.9</v>
      </c>
      <c r="P13" s="409">
        <v>5</v>
      </c>
      <c r="Q13" s="223">
        <f t="shared" si="2"/>
        <v>96.5</v>
      </c>
      <c r="R13" s="239">
        <f>C13+H13+M13</f>
        <v>27827.1</v>
      </c>
      <c r="S13" s="131">
        <f>J13+O13+E13</f>
        <v>5592.7</v>
      </c>
      <c r="T13" s="211">
        <f>R13-S13</f>
        <v>22234.399999999998</v>
      </c>
      <c r="U13" s="27"/>
      <c r="V13" s="75"/>
      <c r="W13" s="75"/>
      <c r="X13" s="75"/>
      <c r="Y13" s="73"/>
    </row>
    <row r="14" spans="2:25" s="56" customFormat="1" ht="31.5" customHeight="1" thickBot="1">
      <c r="B14" s="62" t="s">
        <v>93</v>
      </c>
      <c r="C14" s="247">
        <v>0</v>
      </c>
      <c r="D14" s="248"/>
      <c r="E14" s="249">
        <v>0</v>
      </c>
      <c r="F14" s="232"/>
      <c r="G14" s="258">
        <f t="shared" si="0"/>
        <v>0</v>
      </c>
      <c r="H14" s="235">
        <v>1.9</v>
      </c>
      <c r="I14" s="231"/>
      <c r="J14" s="232">
        <v>1.8</v>
      </c>
      <c r="K14" s="232"/>
      <c r="L14" s="257">
        <f t="shared" si="10"/>
        <v>9.9999999999999867E-2</v>
      </c>
      <c r="M14" s="240">
        <v>0</v>
      </c>
      <c r="N14" s="231"/>
      <c r="O14" s="232"/>
      <c r="P14" s="232"/>
      <c r="Q14" s="243">
        <f t="shared" si="2"/>
        <v>0</v>
      </c>
      <c r="R14" s="238">
        <f t="shared" si="3"/>
        <v>1.9</v>
      </c>
      <c r="S14" s="272">
        <f>J14+O14+E14</f>
        <v>1.8</v>
      </c>
      <c r="T14" s="271">
        <f>R14-S14</f>
        <v>9.9999999999999867E-2</v>
      </c>
      <c r="U14" s="27"/>
      <c r="V14" s="75"/>
      <c r="W14" s="75"/>
      <c r="X14" s="75"/>
      <c r="Y14" s="73"/>
    </row>
    <row r="15" spans="2:25" s="56" customFormat="1" ht="20.25" customHeight="1">
      <c r="B15" s="244"/>
      <c r="C15" s="64"/>
      <c r="D15" s="64"/>
      <c r="E15" s="64"/>
      <c r="F15" s="64"/>
      <c r="G15" s="64"/>
      <c r="H15" s="64"/>
      <c r="I15" s="64"/>
      <c r="J15" s="64"/>
      <c r="K15" s="64"/>
      <c r="L15" s="64"/>
      <c r="M15" s="64"/>
      <c r="N15" s="64"/>
      <c r="O15" s="64"/>
      <c r="P15" s="64"/>
      <c r="Q15" s="64"/>
      <c r="R15" s="64"/>
      <c r="S15" s="64"/>
      <c r="T15" s="64"/>
      <c r="U15" s="27"/>
      <c r="V15" s="73"/>
      <c r="W15" s="73"/>
      <c r="X15" s="73"/>
      <c r="Y15" s="73"/>
    </row>
    <row r="16" spans="2:25" s="56" customFormat="1" ht="20.25" customHeight="1">
      <c r="B16" s="465" t="s">
        <v>94</v>
      </c>
      <c r="C16" s="465"/>
      <c r="D16" s="465"/>
      <c r="E16" s="465"/>
      <c r="F16" s="465"/>
      <c r="G16" s="465"/>
      <c r="H16" s="92"/>
      <c r="I16" s="92"/>
      <c r="J16" s="245"/>
      <c r="K16" s="245"/>
      <c r="L16" s="53"/>
      <c r="M16" s="1"/>
      <c r="N16" s="1"/>
      <c r="O16" s="1"/>
      <c r="P16" s="1"/>
      <c r="Q16" s="1"/>
      <c r="R16" s="1"/>
      <c r="S16" s="1"/>
      <c r="T16" s="1"/>
      <c r="U16" s="27"/>
      <c r="V16" s="73"/>
      <c r="W16" s="73"/>
      <c r="X16" s="73"/>
      <c r="Y16" s="73"/>
    </row>
    <row r="17" spans="2:25" ht="15">
      <c r="B17" s="246" t="s">
        <v>95</v>
      </c>
      <c r="C17" s="246"/>
      <c r="D17" s="246"/>
      <c r="E17" s="246"/>
      <c r="F17" s="246"/>
      <c r="G17" s="246"/>
      <c r="H17" s="92"/>
      <c r="I17" s="92"/>
      <c r="J17" s="245"/>
      <c r="K17" s="245"/>
      <c r="L17" s="53"/>
      <c r="M17" s="1"/>
      <c r="N17" s="1"/>
      <c r="O17" s="1"/>
      <c r="P17" s="1"/>
      <c r="Q17" s="1"/>
      <c r="R17" s="1"/>
      <c r="S17" s="1"/>
      <c r="T17" s="1"/>
      <c r="U17" s="1"/>
    </row>
    <row r="18" spans="2:25" s="56" customFormat="1" ht="15" customHeight="1">
      <c r="B18" s="273" t="s">
        <v>97</v>
      </c>
      <c r="C18" s="255"/>
      <c r="D18" s="255"/>
      <c r="E18" s="255"/>
      <c r="F18" s="255"/>
      <c r="G18" s="255"/>
      <c r="H18" s="92"/>
      <c r="I18" s="92"/>
      <c r="J18" s="245"/>
      <c r="K18" s="245"/>
      <c r="L18" s="53"/>
      <c r="M18" s="1"/>
      <c r="N18" s="1"/>
      <c r="O18" s="1"/>
      <c r="P18" s="1"/>
      <c r="Q18" s="1"/>
      <c r="R18" s="1"/>
      <c r="S18" s="1"/>
      <c r="T18" s="1"/>
      <c r="U18" s="27"/>
      <c r="V18" s="73"/>
      <c r="W18" s="73"/>
      <c r="X18" s="73"/>
      <c r="Y18" s="73"/>
    </row>
    <row r="19" spans="2:25" ht="15">
      <c r="B19" s="246" t="s">
        <v>96</v>
      </c>
      <c r="C19" s="246"/>
      <c r="D19" s="246"/>
      <c r="E19" s="246"/>
      <c r="F19" s="246"/>
      <c r="G19" s="246"/>
      <c r="H19" s="92"/>
      <c r="I19" s="92"/>
      <c r="J19" s="245"/>
      <c r="K19" s="245"/>
      <c r="L19" s="53"/>
      <c r="M19" s="1"/>
      <c r="N19" s="1"/>
      <c r="O19" s="1"/>
      <c r="P19" s="1"/>
      <c r="Q19" s="1"/>
      <c r="R19" s="1"/>
      <c r="S19" s="1"/>
      <c r="T19" s="1"/>
      <c r="U19" s="1"/>
    </row>
    <row r="20" spans="2:25" ht="15">
      <c r="B20" s="246" t="s">
        <v>98</v>
      </c>
      <c r="G20" s="54"/>
      <c r="H20" s="1"/>
      <c r="I20" s="1"/>
      <c r="J20" s="54"/>
      <c r="K20" s="54"/>
      <c r="L20" s="54"/>
      <c r="M20" s="1"/>
      <c r="N20" s="1"/>
      <c r="O20" s="1"/>
      <c r="P20" s="1"/>
      <c r="Q20" s="1"/>
      <c r="R20" s="1"/>
      <c r="S20" s="1"/>
      <c r="T20" s="1"/>
      <c r="U20" s="1"/>
    </row>
    <row r="21" spans="2:25" ht="15">
      <c r="G21" s="55"/>
      <c r="H21" s="1"/>
      <c r="I21" s="1"/>
      <c r="J21" s="55"/>
      <c r="K21" s="55"/>
      <c r="L21" s="55"/>
      <c r="M21" s="1"/>
      <c r="N21" s="1"/>
      <c r="O21" s="1"/>
      <c r="P21" s="1"/>
      <c r="Q21" s="1"/>
      <c r="R21" s="1"/>
      <c r="S21" s="1"/>
      <c r="T21" s="1"/>
      <c r="U21" s="1"/>
    </row>
    <row r="22" spans="2:25" ht="15">
      <c r="G22" s="54"/>
      <c r="H22" s="1"/>
      <c r="I22" s="1"/>
      <c r="J22" s="54"/>
      <c r="K22" s="54"/>
      <c r="L22" s="54"/>
      <c r="M22" s="1"/>
      <c r="N22" s="1"/>
      <c r="O22" s="1"/>
      <c r="P22" s="1"/>
      <c r="Q22" s="1"/>
      <c r="R22" s="1"/>
      <c r="S22" s="1"/>
      <c r="T22" s="1"/>
      <c r="U22" s="1"/>
    </row>
    <row r="23" spans="2:25" ht="15">
      <c r="B23" s="1"/>
      <c r="C23" s="1"/>
      <c r="D23" s="1"/>
      <c r="E23" s="1"/>
      <c r="F23" s="1"/>
      <c r="G23" s="1"/>
      <c r="H23" s="1"/>
      <c r="I23" s="1"/>
      <c r="J23" s="1"/>
      <c r="K23" s="1"/>
      <c r="L23" s="1"/>
      <c r="M23" s="1"/>
      <c r="N23" s="1"/>
      <c r="O23" s="1"/>
      <c r="P23" s="1"/>
      <c r="Q23" s="1"/>
      <c r="R23" s="1"/>
      <c r="S23" s="1"/>
      <c r="T23" s="1"/>
      <c r="U23" s="1"/>
    </row>
    <row r="24" spans="2:25" ht="15">
      <c r="U24" s="1"/>
    </row>
  </sheetData>
  <mergeCells count="9">
    <mergeCell ref="B16:G16"/>
    <mergeCell ref="R2:T2"/>
    <mergeCell ref="R3:T3"/>
    <mergeCell ref="C2:G2"/>
    <mergeCell ref="H3:L3"/>
    <mergeCell ref="H2:L2"/>
    <mergeCell ref="C3:G3"/>
    <mergeCell ref="M2:Q2"/>
    <mergeCell ref="M3:Q3"/>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dimension ref="A1:G57"/>
  <sheetViews>
    <sheetView showGridLines="0" zoomScaleNormal="100" workbookViewId="0">
      <pane ySplit="2" topLeftCell="A3" activePane="bottomLeft" state="frozen"/>
      <selection pane="bottomLeft" activeCell="A3" sqref="A3:XFD3"/>
    </sheetView>
  </sheetViews>
  <sheetFormatPr defaultRowHeight="14.25"/>
  <cols>
    <col min="1" max="1" width="1.625" style="31" customWidth="1"/>
    <col min="2" max="2" width="53.75" customWidth="1"/>
    <col min="3" max="5" width="15.625" customWidth="1"/>
  </cols>
  <sheetData>
    <row r="1" spans="2:5" ht="50.25" customHeight="1" thickBot="1">
      <c r="B1" s="32" t="s">
        <v>51</v>
      </c>
      <c r="C1" s="31"/>
      <c r="D1" s="31"/>
      <c r="E1" s="31"/>
    </row>
    <row r="2" spans="2:5" ht="40.5" customHeight="1" thickBot="1">
      <c r="B2" s="44" t="s">
        <v>99</v>
      </c>
      <c r="C2" s="447" t="s">
        <v>57</v>
      </c>
      <c r="D2" s="11" t="s">
        <v>100</v>
      </c>
      <c r="E2" s="10" t="s">
        <v>59</v>
      </c>
    </row>
    <row r="3" spans="2:5" ht="30" customHeight="1" thickBot="1">
      <c r="B3" s="442" t="s">
        <v>101</v>
      </c>
      <c r="C3" s="448"/>
      <c r="D3" s="449"/>
      <c r="E3" s="450"/>
    </row>
    <row r="4" spans="2:5" ht="20.25" customHeight="1">
      <c r="B4" s="13" t="s">
        <v>102</v>
      </c>
      <c r="C4" s="129">
        <v>384.8</v>
      </c>
      <c r="D4" s="133">
        <v>407.6</v>
      </c>
      <c r="E4" s="38">
        <f t="shared" ref="E4:E26" si="0">(C4-D4)/D4</f>
        <v>-5.5937193326790993E-2</v>
      </c>
    </row>
    <row r="5" spans="2:5" ht="20.25" customHeight="1">
      <c r="B5" s="13" t="s">
        <v>103</v>
      </c>
      <c r="C5" s="130">
        <v>3010.6</v>
      </c>
      <c r="D5" s="131">
        <v>251.1</v>
      </c>
      <c r="E5" s="416">
        <f t="shared" si="0"/>
        <v>10.989645559538033</v>
      </c>
    </row>
    <row r="6" spans="2:5" ht="20.25" customHeight="1">
      <c r="B6" s="13" t="s">
        <v>104</v>
      </c>
      <c r="C6" s="130">
        <v>11735.5</v>
      </c>
      <c r="D6" s="131">
        <v>2602.8000000000002</v>
      </c>
      <c r="E6" s="20">
        <f t="shared" si="0"/>
        <v>3.5087982173044412</v>
      </c>
    </row>
    <row r="7" spans="2:5" ht="20.25" customHeight="1">
      <c r="B7" s="13" t="s">
        <v>105</v>
      </c>
      <c r="C7" s="130">
        <v>4482</v>
      </c>
      <c r="D7" s="131">
        <v>0</v>
      </c>
      <c r="E7" s="22" t="s">
        <v>9</v>
      </c>
    </row>
    <row r="8" spans="2:5" ht="20.25" customHeight="1">
      <c r="B8" s="13" t="s">
        <v>106</v>
      </c>
      <c r="C8" s="130">
        <v>890.8</v>
      </c>
      <c r="D8" s="131">
        <v>890.8</v>
      </c>
      <c r="E8" s="20">
        <f>(C8-D8)/D8</f>
        <v>0</v>
      </c>
    </row>
    <row r="9" spans="2:5" ht="20.25" customHeight="1">
      <c r="B9" s="13" t="s">
        <v>107</v>
      </c>
      <c r="C9" s="130">
        <v>2360.6</v>
      </c>
      <c r="D9" s="131">
        <v>137.4</v>
      </c>
      <c r="E9" s="416">
        <f t="shared" ref="E9:E14" si="1">(C9-D9)/D9</f>
        <v>16.180494905385732</v>
      </c>
    </row>
    <row r="10" spans="2:5" ht="20.25" customHeight="1">
      <c r="B10" s="13" t="s">
        <v>108</v>
      </c>
      <c r="C10" s="130">
        <v>128.1</v>
      </c>
      <c r="D10" s="131">
        <v>71.599999999999994</v>
      </c>
      <c r="E10" s="20">
        <f t="shared" si="1"/>
        <v>0.78910614525139666</v>
      </c>
    </row>
    <row r="11" spans="2:5" ht="20.25" customHeight="1">
      <c r="B11" s="13" t="s">
        <v>109</v>
      </c>
      <c r="C11" s="130">
        <v>5.3</v>
      </c>
      <c r="D11" s="131">
        <v>5.3</v>
      </c>
      <c r="E11" s="20">
        <f t="shared" si="1"/>
        <v>0</v>
      </c>
    </row>
    <row r="12" spans="2:5" ht="20.25" customHeight="1">
      <c r="B12" s="13" t="s">
        <v>110</v>
      </c>
      <c r="C12" s="130">
        <v>46.2</v>
      </c>
      <c r="D12" s="131">
        <v>29.5</v>
      </c>
      <c r="E12" s="20">
        <f t="shared" si="1"/>
        <v>0.56610169491525431</v>
      </c>
    </row>
    <row r="13" spans="2:5" ht="20.25" customHeight="1">
      <c r="B13" s="13" t="s">
        <v>111</v>
      </c>
      <c r="C13" s="130">
        <v>107.4</v>
      </c>
      <c r="D13" s="131">
        <v>20.8</v>
      </c>
      <c r="E13" s="20">
        <f t="shared" si="1"/>
        <v>4.1634615384615383</v>
      </c>
    </row>
    <row r="14" spans="2:5" ht="20.25" customHeight="1" thickBot="1">
      <c r="B14" s="13" t="s">
        <v>112</v>
      </c>
      <c r="C14" s="136">
        <v>240.5</v>
      </c>
      <c r="D14" s="134">
        <v>38.9</v>
      </c>
      <c r="E14" s="20">
        <f t="shared" si="1"/>
        <v>5.1825192802056552</v>
      </c>
    </row>
    <row r="15" spans="2:5" ht="30" customHeight="1" thickBot="1">
      <c r="B15" s="28" t="s">
        <v>113</v>
      </c>
      <c r="C15" s="411">
        <f>SUM(C4:C14)</f>
        <v>23391.8</v>
      </c>
      <c r="D15" s="411">
        <f>SUM(D4:D14)</f>
        <v>4455.8</v>
      </c>
      <c r="E15" s="34">
        <f t="shared" si="0"/>
        <v>4.2497419094214282</v>
      </c>
    </row>
    <row r="16" spans="2:5" ht="20.25" customHeight="1">
      <c r="B16" s="13" t="s">
        <v>114</v>
      </c>
      <c r="C16" s="130">
        <v>199.1</v>
      </c>
      <c r="D16" s="131">
        <v>181.3</v>
      </c>
      <c r="E16" s="20">
        <f t="shared" si="0"/>
        <v>9.817981246552665E-2</v>
      </c>
    </row>
    <row r="17" spans="2:7" ht="20.25" customHeight="1">
      <c r="B17" s="13" t="s">
        <v>115</v>
      </c>
      <c r="C17" s="130">
        <v>343.8</v>
      </c>
      <c r="D17" s="131">
        <v>146.80000000000001</v>
      </c>
      <c r="E17" s="20">
        <f t="shared" si="0"/>
        <v>1.3419618528610353</v>
      </c>
    </row>
    <row r="18" spans="2:7" ht="20.25" customHeight="1">
      <c r="B18" s="13" t="s">
        <v>116</v>
      </c>
      <c r="C18" s="130">
        <v>1374.4</v>
      </c>
      <c r="D18" s="131">
        <v>374.4</v>
      </c>
      <c r="E18" s="20">
        <f t="shared" si="0"/>
        <v>2.6709401709401712</v>
      </c>
    </row>
    <row r="19" spans="2:7" ht="20.25" customHeight="1">
      <c r="B19" s="13" t="s">
        <v>117</v>
      </c>
      <c r="C19" s="130">
        <v>28</v>
      </c>
      <c r="D19" s="131">
        <v>0.2</v>
      </c>
      <c r="E19" s="416">
        <f t="shared" si="0"/>
        <v>139</v>
      </c>
    </row>
    <row r="20" spans="2:7" ht="20.25" customHeight="1">
      <c r="B20" s="13" t="s">
        <v>118</v>
      </c>
      <c r="C20" s="130">
        <v>91.2</v>
      </c>
      <c r="D20" s="131">
        <v>70.099999999999994</v>
      </c>
      <c r="E20" s="20">
        <f t="shared" si="0"/>
        <v>0.30099857346647663</v>
      </c>
    </row>
    <row r="21" spans="2:7" ht="20.25" customHeight="1">
      <c r="B21" s="13" t="s">
        <v>119</v>
      </c>
      <c r="C21" s="130">
        <v>221.9</v>
      </c>
      <c r="D21" s="131">
        <v>105.4</v>
      </c>
      <c r="E21" s="20">
        <f t="shared" si="0"/>
        <v>1.1053130929791271</v>
      </c>
    </row>
    <row r="22" spans="2:7" ht="20.25" customHeight="1">
      <c r="B22" s="13" t="s">
        <v>120</v>
      </c>
      <c r="C22" s="130">
        <v>270</v>
      </c>
      <c r="D22" s="131">
        <v>0</v>
      </c>
      <c r="E22" s="22" t="s">
        <v>9</v>
      </c>
    </row>
    <row r="23" spans="2:7" ht="20.25" customHeight="1">
      <c r="B23" s="13" t="s">
        <v>121</v>
      </c>
      <c r="C23" s="130">
        <v>1894.3</v>
      </c>
      <c r="D23" s="131">
        <v>342.2</v>
      </c>
      <c r="E23" s="20">
        <f t="shared" si="0"/>
        <v>4.5356516656925772</v>
      </c>
    </row>
    <row r="24" spans="2:7" ht="20.25" customHeight="1" thickBot="1">
      <c r="B24" s="13" t="s">
        <v>122</v>
      </c>
      <c r="C24" s="130">
        <v>12.6</v>
      </c>
      <c r="D24" s="131">
        <v>0</v>
      </c>
      <c r="E24" s="22" t="s">
        <v>9</v>
      </c>
    </row>
    <row r="25" spans="2:7" ht="30" customHeight="1" thickBot="1">
      <c r="B25" s="28" t="s">
        <v>123</v>
      </c>
      <c r="C25" s="132">
        <f>SUM(C16:C24)</f>
        <v>4435.3</v>
      </c>
      <c r="D25" s="132">
        <f>SUM(D16:D24)</f>
        <v>1220.4000000000001</v>
      </c>
      <c r="E25" s="34">
        <f t="shared" si="0"/>
        <v>2.6343002294329727</v>
      </c>
    </row>
    <row r="26" spans="2:7" ht="30" customHeight="1" thickBot="1">
      <c r="B26" s="29" t="s">
        <v>124</v>
      </c>
      <c r="C26" s="412">
        <f>C25+C15</f>
        <v>27827.1</v>
      </c>
      <c r="D26" s="412">
        <f>D15+D25</f>
        <v>5676.2000000000007</v>
      </c>
      <c r="E26" s="35">
        <f t="shared" si="0"/>
        <v>3.9024171100384053</v>
      </c>
    </row>
    <row r="27" spans="2:7" ht="30" customHeight="1" thickBot="1">
      <c r="B27" s="442" t="s">
        <v>125</v>
      </c>
      <c r="C27" s="451"/>
      <c r="D27" s="451"/>
      <c r="E27" s="452"/>
    </row>
    <row r="28" spans="2:7" ht="20.25" customHeight="1">
      <c r="B28" s="12" t="s">
        <v>126</v>
      </c>
      <c r="C28" s="129">
        <v>25.6</v>
      </c>
      <c r="D28" s="133">
        <v>13.9</v>
      </c>
      <c r="E28" s="38">
        <f t="shared" ref="E28:E35" si="2">(C28-D28)/D28</f>
        <v>0.84172661870503607</v>
      </c>
      <c r="G28" s="88"/>
    </row>
    <row r="29" spans="2:7" ht="20.25" customHeight="1">
      <c r="B29" s="13" t="s">
        <v>127</v>
      </c>
      <c r="C29" s="130">
        <v>7237.5</v>
      </c>
      <c r="D29" s="131">
        <v>1295.0999999999999</v>
      </c>
      <c r="E29" s="20">
        <f t="shared" si="2"/>
        <v>4.5883715543201298</v>
      </c>
      <c r="G29" s="88"/>
    </row>
    <row r="30" spans="2:7" ht="20.25" customHeight="1">
      <c r="B30" s="13" t="s">
        <v>128</v>
      </c>
      <c r="C30" s="130">
        <v>0</v>
      </c>
      <c r="D30" s="131">
        <v>-9</v>
      </c>
      <c r="E30" s="22" t="s">
        <v>9</v>
      </c>
      <c r="G30" s="88"/>
    </row>
    <row r="31" spans="2:7" ht="20.25" customHeight="1" thickBot="1">
      <c r="B31" s="13" t="s">
        <v>129</v>
      </c>
      <c r="C31" s="130">
        <v>1828.6</v>
      </c>
      <c r="D31" s="131">
        <v>1701.2</v>
      </c>
      <c r="E31" s="39">
        <f t="shared" si="2"/>
        <v>7.4888314131201422E-2</v>
      </c>
      <c r="G31" s="88"/>
    </row>
    <row r="32" spans="2:7" ht="20.25" customHeight="1" thickBot="1">
      <c r="B32" s="442" t="s">
        <v>130</v>
      </c>
      <c r="C32" s="413">
        <f>SUM(C28:C31)</f>
        <v>9091.7000000000007</v>
      </c>
      <c r="D32" s="414">
        <f>SUM(D28:D31)</f>
        <v>3001.2</v>
      </c>
      <c r="E32" s="39">
        <f t="shared" si="2"/>
        <v>2.0293549246967886</v>
      </c>
      <c r="G32" s="88"/>
    </row>
    <row r="33" spans="2:7" ht="20.25" customHeight="1" thickBot="1">
      <c r="B33" s="13" t="s">
        <v>131</v>
      </c>
      <c r="C33" s="130">
        <v>0</v>
      </c>
      <c r="D33" s="134">
        <v>0</v>
      </c>
      <c r="E33" s="118" t="s">
        <v>9</v>
      </c>
      <c r="G33" s="88"/>
    </row>
    <row r="34" spans="2:7" ht="30" customHeight="1" thickBot="1">
      <c r="B34" s="28" t="s">
        <v>132</v>
      </c>
      <c r="C34" s="415">
        <f>SUM(C32:C33)</f>
        <v>9091.7000000000007</v>
      </c>
      <c r="D34" s="132">
        <f>SUM(D32:D33)</f>
        <v>3001.2</v>
      </c>
      <c r="E34" s="34">
        <f t="shared" si="2"/>
        <v>2.0293549246967886</v>
      </c>
      <c r="G34" s="89"/>
    </row>
    <row r="35" spans="2:7" ht="20.25" customHeight="1">
      <c r="B35" s="13" t="s">
        <v>133</v>
      </c>
      <c r="C35" s="129">
        <v>8446.1</v>
      </c>
      <c r="D35" s="133">
        <v>239.9</v>
      </c>
      <c r="E35" s="416">
        <f t="shared" si="2"/>
        <v>34.206752813672367</v>
      </c>
      <c r="G35" s="88"/>
    </row>
    <row r="36" spans="2:7" ht="20.25" customHeight="1">
      <c r="B36" s="13" t="s">
        <v>134</v>
      </c>
      <c r="C36" s="130">
        <v>4286.8999999999996</v>
      </c>
      <c r="D36" s="131">
        <v>1340</v>
      </c>
      <c r="E36" s="20">
        <f t="shared" ref="E36:E41" si="3">(C36-D36)/D36</f>
        <v>2.1991791044776119</v>
      </c>
      <c r="G36" s="88"/>
    </row>
    <row r="37" spans="2:7" ht="20.25" customHeight="1">
      <c r="B37" s="13" t="s">
        <v>135</v>
      </c>
      <c r="C37" s="130">
        <v>4.5</v>
      </c>
      <c r="D37" s="131">
        <v>0.2</v>
      </c>
      <c r="E37" s="416">
        <f t="shared" si="3"/>
        <v>21.499999999999996</v>
      </c>
      <c r="G37" s="88"/>
    </row>
    <row r="38" spans="2:7" ht="20.25" customHeight="1">
      <c r="B38" s="13" t="s">
        <v>136</v>
      </c>
      <c r="C38" s="130">
        <v>835.8</v>
      </c>
      <c r="D38" s="131">
        <v>0</v>
      </c>
      <c r="E38" s="22" t="s">
        <v>9</v>
      </c>
      <c r="G38" s="88"/>
    </row>
    <row r="39" spans="2:7" ht="20.25" customHeight="1">
      <c r="B39" s="13" t="s">
        <v>137</v>
      </c>
      <c r="C39" s="130">
        <v>1010.7</v>
      </c>
      <c r="D39" s="131">
        <v>108.1</v>
      </c>
      <c r="E39" s="20">
        <f t="shared" si="3"/>
        <v>8.3496762257169301</v>
      </c>
      <c r="G39" s="88"/>
    </row>
    <row r="40" spans="2:7" ht="20.25" customHeight="1">
      <c r="B40" s="13" t="s">
        <v>138</v>
      </c>
      <c r="C40" s="130">
        <v>2.8</v>
      </c>
      <c r="D40" s="131">
        <v>4.0999999999999996</v>
      </c>
      <c r="E40" s="20">
        <f t="shared" si="3"/>
        <v>-0.31707317073170732</v>
      </c>
      <c r="G40" s="88"/>
    </row>
    <row r="41" spans="2:7" ht="20.25" customHeight="1" thickBot="1">
      <c r="B41" s="13" t="s">
        <v>139</v>
      </c>
      <c r="C41" s="136">
        <v>158.19999999999999</v>
      </c>
      <c r="D41" s="134">
        <v>7.9</v>
      </c>
      <c r="E41" s="416">
        <f t="shared" si="3"/>
        <v>19.025316455696199</v>
      </c>
      <c r="G41" s="88"/>
    </row>
    <row r="42" spans="2:7" ht="30" customHeight="1" thickBot="1">
      <c r="B42" s="28" t="s">
        <v>140</v>
      </c>
      <c r="C42" s="415">
        <f>SUM(C35:C41)</f>
        <v>14745</v>
      </c>
      <c r="D42" s="132">
        <f>SUM(D35:D41)</f>
        <v>1700.2</v>
      </c>
      <c r="E42" s="34">
        <f>(C42-D42)/D42</f>
        <v>7.6725091165745196</v>
      </c>
      <c r="G42" s="89"/>
    </row>
    <row r="43" spans="2:7" ht="20.25" customHeight="1">
      <c r="B43" s="13" t="s">
        <v>133</v>
      </c>
      <c r="C43" s="130">
        <v>1094.3</v>
      </c>
      <c r="D43" s="131">
        <v>246</v>
      </c>
      <c r="E43" s="20">
        <f>(C43-D43)/D43</f>
        <v>3.4483739837398373</v>
      </c>
      <c r="G43" s="88"/>
    </row>
    <row r="44" spans="2:7" ht="20.25" customHeight="1">
      <c r="B44" s="13" t="s">
        <v>134</v>
      </c>
      <c r="C44" s="130">
        <v>431.9</v>
      </c>
      <c r="D44" s="131">
        <v>98.7</v>
      </c>
      <c r="E44" s="20">
        <f t="shared" ref="E44:E50" si="4">(C44-D44)/D44</f>
        <v>3.375886524822695</v>
      </c>
      <c r="G44" s="88"/>
    </row>
    <row r="45" spans="2:7" ht="20.25" customHeight="1">
      <c r="B45" s="13" t="s">
        <v>141</v>
      </c>
      <c r="C45" s="130">
        <v>5.3</v>
      </c>
      <c r="D45" s="131">
        <v>0.2</v>
      </c>
      <c r="E45" s="416">
        <f t="shared" si="4"/>
        <v>25.499999999999996</v>
      </c>
      <c r="G45" s="88"/>
    </row>
    <row r="46" spans="2:7" ht="20.25" customHeight="1">
      <c r="B46" s="13" t="s">
        <v>136</v>
      </c>
      <c r="C46" s="130">
        <v>115.8</v>
      </c>
      <c r="D46" s="131">
        <v>0</v>
      </c>
      <c r="E46" s="22" t="s">
        <v>9</v>
      </c>
      <c r="G46" s="88"/>
    </row>
    <row r="47" spans="2:7" ht="20.25" customHeight="1">
      <c r="B47" s="13" t="s">
        <v>142</v>
      </c>
      <c r="C47" s="130">
        <v>1618.8</v>
      </c>
      <c r="D47" s="131">
        <v>413.2</v>
      </c>
      <c r="E47" s="20">
        <f t="shared" si="4"/>
        <v>2.9177153920619552</v>
      </c>
      <c r="G47" s="88"/>
    </row>
    <row r="48" spans="2:7" ht="20.25" customHeight="1">
      <c r="B48" s="13" t="s">
        <v>143</v>
      </c>
      <c r="C48" s="130">
        <v>43.7</v>
      </c>
      <c r="D48" s="131">
        <v>4.5</v>
      </c>
      <c r="E48" s="20">
        <f t="shared" si="4"/>
        <v>8.7111111111111121</v>
      </c>
      <c r="G48" s="88"/>
    </row>
    <row r="49" spans="2:7" ht="20.25" customHeight="1">
      <c r="B49" s="13" t="s">
        <v>144</v>
      </c>
      <c r="C49" s="130">
        <v>2.6</v>
      </c>
      <c r="D49" s="131">
        <v>2.7</v>
      </c>
      <c r="E49" s="20">
        <f t="shared" si="4"/>
        <v>-3.703703703703707E-2</v>
      </c>
      <c r="G49" s="88"/>
    </row>
    <row r="50" spans="2:7" ht="20.25" customHeight="1" thickBot="1">
      <c r="B50" s="13" t="s">
        <v>138</v>
      </c>
      <c r="C50" s="130">
        <v>678</v>
      </c>
      <c r="D50" s="131">
        <v>209.5</v>
      </c>
      <c r="E50" s="20">
        <f t="shared" si="4"/>
        <v>2.2362768496420049</v>
      </c>
      <c r="G50" s="88"/>
    </row>
    <row r="51" spans="2:7" ht="30" customHeight="1" thickBot="1">
      <c r="B51" s="28" t="s">
        <v>145</v>
      </c>
      <c r="C51" s="415">
        <f>SUM(C43:C50)</f>
        <v>3990.3999999999992</v>
      </c>
      <c r="D51" s="132">
        <f>SUM(D43:D50)</f>
        <v>974.8</v>
      </c>
      <c r="E51" s="34">
        <f>(C51-D51)/D51</f>
        <v>3.0935576528518665</v>
      </c>
      <c r="G51" s="85"/>
    </row>
    <row r="52" spans="2:7" ht="30" customHeight="1" thickBot="1">
      <c r="B52" s="28" t="s">
        <v>146</v>
      </c>
      <c r="C52" s="415">
        <f>C42+C51</f>
        <v>18735.399999999998</v>
      </c>
      <c r="D52" s="132">
        <f>D42+D51</f>
        <v>2675</v>
      </c>
      <c r="E52" s="34">
        <f>(C52-D52)/D52</f>
        <v>6.0038878504672892</v>
      </c>
    </row>
    <row r="53" spans="2:7" ht="30" customHeight="1" thickBot="1">
      <c r="B53" s="29" t="s">
        <v>147</v>
      </c>
      <c r="C53" s="412">
        <f>C34+C52</f>
        <v>27827.1</v>
      </c>
      <c r="D53" s="412">
        <f>D34+D52</f>
        <v>5676.2</v>
      </c>
      <c r="E53" s="35">
        <f>(C53-D53)/D53</f>
        <v>3.9024171100384057</v>
      </c>
    </row>
    <row r="54" spans="2:7" ht="15">
      <c r="B54" s="1"/>
      <c r="C54" s="1"/>
      <c r="D54" s="1"/>
    </row>
    <row r="55" spans="2:7" ht="32.25" customHeight="1">
      <c r="B55" s="469"/>
      <c r="C55" s="469"/>
      <c r="D55" s="469"/>
      <c r="E55" s="469"/>
    </row>
    <row r="56" spans="2:7">
      <c r="B56" s="137"/>
      <c r="C56" s="137"/>
      <c r="D56" s="137"/>
      <c r="E56" s="137"/>
    </row>
    <row r="57" spans="2:7">
      <c r="B57" s="137"/>
      <c r="C57" s="137"/>
      <c r="D57" s="137"/>
      <c r="E57" s="137"/>
    </row>
  </sheetData>
  <mergeCells count="1">
    <mergeCell ref="B55:E55"/>
  </mergeCells>
  <pageMargins left="0.7" right="0.7" top="0.75" bottom="0.75" header="0.3" footer="0.3"/>
  <pageSetup paperSize="9" scale="68" orientation="portrait" horizontalDpi="4294967294" r:id="rId1"/>
</worksheet>
</file>

<file path=xl/worksheets/sheet4.xml><?xml version="1.0" encoding="utf-8"?>
<worksheet xmlns="http://schemas.openxmlformats.org/spreadsheetml/2006/main" xmlns:r="http://schemas.openxmlformats.org/officeDocument/2006/relationships">
  <dimension ref="A1:G49"/>
  <sheetViews>
    <sheetView showGridLines="0" topLeftCell="B1" zoomScaleNormal="100" workbookViewId="0">
      <pane ySplit="3" topLeftCell="A4" activePane="bottomLeft" state="frozen"/>
      <selection activeCell="B1" sqref="B1"/>
      <selection pane="bottomLeft" activeCell="B4" sqref="A4:XFD4"/>
    </sheetView>
  </sheetViews>
  <sheetFormatPr defaultRowHeight="14.25"/>
  <cols>
    <col min="1" max="1" width="1.625" style="31" customWidth="1"/>
    <col min="2" max="2" width="80.5" customWidth="1"/>
    <col min="3" max="5" width="15.625" customWidth="1"/>
  </cols>
  <sheetData>
    <row r="1" spans="2:7" ht="50.25" customHeight="1" thickBot="1">
      <c r="B1" s="32" t="s">
        <v>51</v>
      </c>
      <c r="C1" s="31"/>
      <c r="D1" s="31"/>
      <c r="E1" s="31"/>
    </row>
    <row r="2" spans="2:7" ht="20.25" customHeight="1" thickBot="1">
      <c r="B2" s="30" t="s">
        <v>148</v>
      </c>
      <c r="C2" s="463" t="s">
        <v>60</v>
      </c>
      <c r="D2" s="463"/>
      <c r="E2" s="464"/>
    </row>
    <row r="3" spans="2:7" ht="20.25" customHeight="1" thickBot="1">
      <c r="B3" s="33" t="s">
        <v>53</v>
      </c>
      <c r="C3" s="453" t="s">
        <v>57</v>
      </c>
      <c r="D3" s="36" t="s">
        <v>58</v>
      </c>
      <c r="E3" s="10" t="s">
        <v>59</v>
      </c>
    </row>
    <row r="4" spans="2:7" ht="25.5" customHeight="1" thickBot="1">
      <c r="B4" s="15" t="s">
        <v>149</v>
      </c>
      <c r="C4" s="138">
        <v>230.3</v>
      </c>
      <c r="D4" s="140">
        <v>175.9</v>
      </c>
      <c r="E4" s="19">
        <f>(C4-D4)/D4</f>
        <v>0.30926662876634453</v>
      </c>
      <c r="G4" s="89"/>
    </row>
    <row r="5" spans="2:7" ht="25.5" customHeight="1" thickBot="1">
      <c r="B5" s="15" t="s">
        <v>150</v>
      </c>
      <c r="C5" s="139">
        <f>SUM(C6:C22)</f>
        <v>505.4000000000002</v>
      </c>
      <c r="D5" s="140">
        <f>SUM(D6:D22)</f>
        <v>175.99999999999997</v>
      </c>
      <c r="E5" s="19">
        <f t="shared" ref="E5:E47" si="0">(C5-D5)/D5</f>
        <v>1.8715909090909106</v>
      </c>
      <c r="G5" s="91"/>
    </row>
    <row r="6" spans="2:7" ht="15">
      <c r="B6" s="9" t="s">
        <v>66</v>
      </c>
      <c r="C6" s="141">
        <v>373.8</v>
      </c>
      <c r="D6" s="142">
        <v>123</v>
      </c>
      <c r="E6" s="38">
        <f t="shared" si="0"/>
        <v>2.0390243902439025</v>
      </c>
      <c r="G6" s="88"/>
    </row>
    <row r="7" spans="2:7" ht="15">
      <c r="B7" s="9" t="s">
        <v>151</v>
      </c>
      <c r="C7" s="143">
        <v>-148.9</v>
      </c>
      <c r="D7" s="144">
        <v>-122.5</v>
      </c>
      <c r="E7" s="20">
        <f t="shared" si="0"/>
        <v>0.21551020408163271</v>
      </c>
      <c r="G7" s="90"/>
    </row>
    <row r="8" spans="2:7" ht="15">
      <c r="B8" s="9" t="s">
        <v>152</v>
      </c>
      <c r="C8" s="143">
        <v>85.1</v>
      </c>
      <c r="D8" s="144">
        <v>102.4</v>
      </c>
      <c r="E8" s="20">
        <f t="shared" si="0"/>
        <v>-0.16894531250000011</v>
      </c>
      <c r="G8" s="90"/>
    </row>
    <row r="9" spans="2:7" ht="15">
      <c r="B9" s="9" t="s">
        <v>153</v>
      </c>
      <c r="C9" s="143">
        <v>-0.7</v>
      </c>
      <c r="D9" s="144">
        <v>0.1</v>
      </c>
      <c r="E9" s="20">
        <f t="shared" si="0"/>
        <v>-7.9999999999999991</v>
      </c>
      <c r="G9" s="90"/>
    </row>
    <row r="10" spans="2:7" ht="15">
      <c r="B10" s="9" t="s">
        <v>154</v>
      </c>
      <c r="C10" s="143">
        <v>0.1</v>
      </c>
      <c r="D10" s="144">
        <v>5.8</v>
      </c>
      <c r="E10" s="20">
        <f t="shared" si="0"/>
        <v>-0.98275862068965525</v>
      </c>
      <c r="G10" s="90"/>
    </row>
    <row r="11" spans="2:7" ht="15">
      <c r="B11" s="9" t="s">
        <v>155</v>
      </c>
      <c r="C11" s="143">
        <v>248.5</v>
      </c>
      <c r="D11" s="144">
        <v>93.4</v>
      </c>
      <c r="E11" s="20">
        <f t="shared" si="0"/>
        <v>1.6605995717344753</v>
      </c>
      <c r="G11" s="90"/>
    </row>
    <row r="12" spans="2:7" ht="15">
      <c r="B12" s="9" t="s">
        <v>156</v>
      </c>
      <c r="C12" s="143">
        <v>-41.8</v>
      </c>
      <c r="D12" s="144">
        <v>4.5</v>
      </c>
      <c r="E12" s="416">
        <f t="shared" si="0"/>
        <v>-10.288888888888888</v>
      </c>
      <c r="G12" s="90"/>
    </row>
    <row r="13" spans="2:7" ht="15">
      <c r="B13" s="9" t="s">
        <v>157</v>
      </c>
      <c r="C13" s="143">
        <v>-29.2</v>
      </c>
      <c r="D13" s="144">
        <v>-16.399999999999999</v>
      </c>
      <c r="E13" s="20">
        <f t="shared" si="0"/>
        <v>0.78048780487804892</v>
      </c>
      <c r="G13" s="90"/>
    </row>
    <row r="14" spans="2:7" ht="15">
      <c r="B14" s="9" t="s">
        <v>158</v>
      </c>
      <c r="C14" s="143">
        <v>-73.8</v>
      </c>
      <c r="D14" s="144">
        <v>-56.2</v>
      </c>
      <c r="E14" s="20">
        <f t="shared" si="0"/>
        <v>0.31316725978647675</v>
      </c>
      <c r="G14" s="90"/>
    </row>
    <row r="15" spans="2:7" ht="15">
      <c r="B15" s="9" t="s">
        <v>159</v>
      </c>
      <c r="C15" s="143">
        <v>-1.5</v>
      </c>
      <c r="D15" s="144">
        <v>2.4</v>
      </c>
      <c r="E15" s="20">
        <f t="shared" si="0"/>
        <v>-1.625</v>
      </c>
      <c r="G15" s="90"/>
    </row>
    <row r="16" spans="2:7" ht="15">
      <c r="B16" s="9" t="s">
        <v>160</v>
      </c>
      <c r="C16" s="143">
        <v>11.1</v>
      </c>
      <c r="D16" s="144">
        <v>9.1</v>
      </c>
      <c r="E16" s="20">
        <f t="shared" si="0"/>
        <v>0.21978021978021978</v>
      </c>
      <c r="G16" s="90"/>
    </row>
    <row r="17" spans="2:7" ht="15">
      <c r="B17" s="9" t="s">
        <v>75</v>
      </c>
      <c r="C17" s="143">
        <v>-1.3</v>
      </c>
      <c r="D17" s="144">
        <v>-1.6</v>
      </c>
      <c r="E17" s="20">
        <f t="shared" si="0"/>
        <v>-0.18750000000000003</v>
      </c>
      <c r="G17" s="90"/>
    </row>
    <row r="18" spans="2:7" ht="15">
      <c r="B18" s="9" t="s">
        <v>161</v>
      </c>
      <c r="C18" s="143">
        <v>8.8000000000000007</v>
      </c>
      <c r="D18" s="144">
        <v>77.400000000000006</v>
      </c>
      <c r="E18" s="20">
        <f t="shared" si="0"/>
        <v>-0.88630490956072361</v>
      </c>
      <c r="G18" s="90"/>
    </row>
    <row r="19" spans="2:7" ht="15">
      <c r="B19" s="9" t="s">
        <v>162</v>
      </c>
      <c r="C19" s="143">
        <v>31.1</v>
      </c>
      <c r="D19" s="144">
        <v>27.5</v>
      </c>
      <c r="E19" s="20">
        <f>(C19-D19)/D19</f>
        <v>0.13090909090909095</v>
      </c>
      <c r="G19" s="90"/>
    </row>
    <row r="20" spans="2:7" ht="15" customHeight="1">
      <c r="B20" s="9" t="s">
        <v>163</v>
      </c>
      <c r="C20" s="143">
        <v>-65.3</v>
      </c>
      <c r="D20" s="144">
        <v>-81.900000000000006</v>
      </c>
      <c r="E20" s="20">
        <f t="shared" ref="E20:E22" si="1">(C20-D20)/D20</f>
        <v>-0.20268620268620277</v>
      </c>
      <c r="G20" s="90"/>
    </row>
    <row r="21" spans="2:7" ht="15" customHeight="1">
      <c r="B21" s="9" t="s">
        <v>164</v>
      </c>
      <c r="C21" s="143">
        <v>16.5</v>
      </c>
      <c r="D21" s="147">
        <v>0</v>
      </c>
      <c r="E21" s="22" t="s">
        <v>9</v>
      </c>
      <c r="G21" s="90"/>
    </row>
    <row r="22" spans="2:7" ht="15.75" thickBot="1">
      <c r="B22" s="9" t="s">
        <v>165</v>
      </c>
      <c r="C22" s="145">
        <v>92.9</v>
      </c>
      <c r="D22" s="146">
        <v>9</v>
      </c>
      <c r="E22" s="20">
        <f t="shared" si="1"/>
        <v>9.3222222222222229</v>
      </c>
      <c r="G22" s="90"/>
    </row>
    <row r="23" spans="2:7" ht="25.5" customHeight="1" thickBot="1">
      <c r="B23" s="15" t="s">
        <v>166</v>
      </c>
      <c r="C23" s="139">
        <f>C4+C5</f>
        <v>735.70000000000027</v>
      </c>
      <c r="D23" s="140">
        <f>D4+D5</f>
        <v>351.9</v>
      </c>
      <c r="E23" s="19">
        <f t="shared" si="0"/>
        <v>1.0906507530548459</v>
      </c>
      <c r="G23" s="91"/>
    </row>
    <row r="24" spans="2:7" ht="15">
      <c r="B24" s="9" t="s">
        <v>167</v>
      </c>
      <c r="C24" s="143">
        <v>-99.5</v>
      </c>
      <c r="D24" s="142">
        <v>-26.3</v>
      </c>
      <c r="E24" s="38">
        <f t="shared" si="0"/>
        <v>2.7832699619771861</v>
      </c>
      <c r="G24" s="90"/>
    </row>
    <row r="25" spans="2:7" ht="15.75" thickBot="1">
      <c r="B25" s="9" t="s">
        <v>168</v>
      </c>
      <c r="C25" s="143">
        <v>13.4</v>
      </c>
      <c r="D25" s="146">
        <v>6.1</v>
      </c>
      <c r="E25" s="39">
        <f t="shared" si="0"/>
        <v>1.1967213114754101</v>
      </c>
      <c r="G25" s="90"/>
    </row>
    <row r="26" spans="2:7" ht="25.5" customHeight="1" thickBot="1">
      <c r="B26" s="40" t="s">
        <v>169</v>
      </c>
      <c r="C26" s="148">
        <f>C23+C24+C25</f>
        <v>649.60000000000025</v>
      </c>
      <c r="D26" s="148">
        <f>D23+D24+D25</f>
        <v>331.7</v>
      </c>
      <c r="E26" s="41">
        <f t="shared" si="0"/>
        <v>0.95839614109134841</v>
      </c>
      <c r="G26" s="91"/>
    </row>
    <row r="27" spans="2:7" ht="15">
      <c r="B27" s="9" t="s">
        <v>170</v>
      </c>
      <c r="C27" s="143">
        <v>-93</v>
      </c>
      <c r="D27" s="144">
        <v>-40.6</v>
      </c>
      <c r="E27" s="38">
        <f t="shared" si="0"/>
        <v>1.2906403940886699</v>
      </c>
      <c r="G27" s="90"/>
    </row>
    <row r="28" spans="2:7" ht="15">
      <c r="B28" s="9" t="s">
        <v>171</v>
      </c>
      <c r="C28" s="143">
        <v>-46.6</v>
      </c>
      <c r="D28" s="144">
        <v>-20.399999999999999</v>
      </c>
      <c r="E28" s="20">
        <f t="shared" si="0"/>
        <v>1.2843137254901964</v>
      </c>
      <c r="G28" s="90"/>
    </row>
    <row r="29" spans="2:7" ht="15">
      <c r="B29" s="9" t="s">
        <v>172</v>
      </c>
      <c r="C29" s="143">
        <v>1800.4</v>
      </c>
      <c r="D29" s="144">
        <v>-0.3</v>
      </c>
      <c r="E29" s="416">
        <f t="shared" si="0"/>
        <v>-6002.3333333333339</v>
      </c>
      <c r="G29" s="90"/>
    </row>
    <row r="30" spans="2:7" ht="15">
      <c r="B30" s="9" t="s">
        <v>173</v>
      </c>
      <c r="C30" s="143">
        <v>1.6</v>
      </c>
      <c r="D30" s="144">
        <v>0.4</v>
      </c>
      <c r="E30" s="20">
        <f t="shared" si="0"/>
        <v>3.0000000000000004</v>
      </c>
      <c r="G30" s="90"/>
    </row>
    <row r="31" spans="2:7" ht="15">
      <c r="B31" s="9" t="s">
        <v>174</v>
      </c>
      <c r="C31" s="143">
        <v>-270</v>
      </c>
      <c r="D31" s="147">
        <v>0</v>
      </c>
      <c r="E31" s="22" t="s">
        <v>9</v>
      </c>
      <c r="G31" s="90"/>
    </row>
    <row r="32" spans="2:7" ht="15">
      <c r="B32" s="9" t="s">
        <v>175</v>
      </c>
      <c r="C32" s="143">
        <v>-5.8</v>
      </c>
      <c r="D32" s="147">
        <v>0</v>
      </c>
      <c r="E32" s="22" t="s">
        <v>9</v>
      </c>
      <c r="G32" s="90"/>
    </row>
    <row r="33" spans="2:7" ht="15">
      <c r="B33" s="9" t="s">
        <v>176</v>
      </c>
      <c r="C33" s="143">
        <v>5</v>
      </c>
      <c r="D33" s="147">
        <v>0</v>
      </c>
      <c r="E33" s="22" t="s">
        <v>9</v>
      </c>
      <c r="G33" s="90"/>
    </row>
    <row r="34" spans="2:7" ht="15.75" thickBot="1">
      <c r="B34" s="9" t="s">
        <v>177</v>
      </c>
      <c r="C34" s="143">
        <v>2.5</v>
      </c>
      <c r="D34" s="144">
        <v>2.5</v>
      </c>
      <c r="E34" s="20">
        <f t="shared" si="0"/>
        <v>0</v>
      </c>
      <c r="G34" s="90"/>
    </row>
    <row r="35" spans="2:7" ht="25.5" customHeight="1" thickBot="1">
      <c r="B35" s="40" t="s">
        <v>178</v>
      </c>
      <c r="C35" s="149">
        <f>SUM(C27:C34)</f>
        <v>1394.1000000000001</v>
      </c>
      <c r="D35" s="148">
        <f>SUM(D27:D34)</f>
        <v>-58.4</v>
      </c>
      <c r="E35" s="418">
        <f t="shared" si="0"/>
        <v>-24.871575342465757</v>
      </c>
      <c r="G35" s="91"/>
    </row>
    <row r="36" spans="2:7" ht="15">
      <c r="B36" s="9" t="s">
        <v>179</v>
      </c>
      <c r="C36" s="143">
        <v>-547.1</v>
      </c>
      <c r="D36" s="144">
        <v>-192.6</v>
      </c>
      <c r="E36" s="21">
        <f t="shared" si="0"/>
        <v>1.8406022845275183</v>
      </c>
      <c r="G36" s="90"/>
    </row>
    <row r="37" spans="2:7" ht="15">
      <c r="B37" s="9" t="s">
        <v>180</v>
      </c>
      <c r="C37" s="143">
        <v>2800</v>
      </c>
      <c r="D37" s="147">
        <v>0</v>
      </c>
      <c r="E37" s="22" t="s">
        <v>9</v>
      </c>
      <c r="G37" s="90"/>
    </row>
    <row r="38" spans="2:7" ht="15">
      <c r="B38" s="9" t="s">
        <v>181</v>
      </c>
      <c r="C38" s="143">
        <v>-2275.9</v>
      </c>
      <c r="D38" s="147">
        <v>0</v>
      </c>
      <c r="E38" s="22" t="s">
        <v>9</v>
      </c>
      <c r="G38" s="90"/>
    </row>
    <row r="39" spans="2:7" ht="15">
      <c r="B39" s="9" t="s">
        <v>182</v>
      </c>
      <c r="C39" s="143">
        <v>-0.3</v>
      </c>
      <c r="D39" s="144">
        <v>-0.2</v>
      </c>
      <c r="E39" s="21">
        <f t="shared" si="0"/>
        <v>0.49999999999999989</v>
      </c>
      <c r="G39" s="90"/>
    </row>
    <row r="40" spans="2:7" ht="15">
      <c r="B40" s="9" t="s">
        <v>183</v>
      </c>
      <c r="C40" s="143">
        <v>-348.3</v>
      </c>
      <c r="D40" s="144">
        <v>-85.6</v>
      </c>
      <c r="E40" s="21">
        <f t="shared" si="0"/>
        <v>3.0689252336448605</v>
      </c>
      <c r="G40" s="90"/>
    </row>
    <row r="41" spans="2:7" ht="15">
      <c r="B41" s="9" t="s">
        <v>184</v>
      </c>
      <c r="C41" s="143">
        <v>-102.9</v>
      </c>
      <c r="D41" s="147">
        <v>0</v>
      </c>
      <c r="E41" s="22" t="s">
        <v>9</v>
      </c>
      <c r="G41" s="90"/>
    </row>
    <row r="42" spans="2:7" ht="15.75" thickBot="1">
      <c r="B42" s="9" t="s">
        <v>185</v>
      </c>
      <c r="C42" s="143">
        <v>-3.8</v>
      </c>
      <c r="D42" s="147">
        <v>0</v>
      </c>
      <c r="E42" s="22" t="s">
        <v>9</v>
      </c>
      <c r="G42" s="90"/>
    </row>
    <row r="43" spans="2:7" ht="25.5" customHeight="1" thickBot="1">
      <c r="B43" s="40" t="s">
        <v>186</v>
      </c>
      <c r="C43" s="149">
        <f>SUM(C36:C42)</f>
        <v>-478.3</v>
      </c>
      <c r="D43" s="148">
        <f>SUM(D36:D42)</f>
        <v>-278.39999999999998</v>
      </c>
      <c r="E43" s="41">
        <f t="shared" si="0"/>
        <v>0.71803160919540243</v>
      </c>
      <c r="G43" s="91"/>
    </row>
    <row r="44" spans="2:7" ht="25.5" customHeight="1" thickBot="1">
      <c r="B44" s="15" t="s">
        <v>187</v>
      </c>
      <c r="C44" s="139">
        <f>C26+C35+C43</f>
        <v>1565.4000000000003</v>
      </c>
      <c r="D44" s="140">
        <f>D26+D35+D43</f>
        <v>-5.0999999999999659</v>
      </c>
      <c r="E44" s="417">
        <f t="shared" si="0"/>
        <v>-307.94117647059034</v>
      </c>
      <c r="G44" s="91"/>
    </row>
    <row r="45" spans="2:7" ht="25.5" customHeight="1">
      <c r="B45" s="14" t="s">
        <v>188</v>
      </c>
      <c r="C45" s="150">
        <v>342.2</v>
      </c>
      <c r="D45" s="151">
        <v>270.39999999999998</v>
      </c>
      <c r="E45" s="18">
        <f t="shared" si="0"/>
        <v>0.26553254437869828</v>
      </c>
      <c r="G45" s="89"/>
    </row>
    <row r="46" spans="2:7" ht="25.5" customHeight="1" thickBot="1">
      <c r="B46" s="9" t="s">
        <v>189</v>
      </c>
      <c r="C46" s="145">
        <v>-0.7</v>
      </c>
      <c r="D46" s="146">
        <v>0.5</v>
      </c>
      <c r="E46" s="39">
        <f t="shared" si="0"/>
        <v>-2.4</v>
      </c>
      <c r="G46" s="90"/>
    </row>
    <row r="47" spans="2:7" ht="25.5" customHeight="1" thickBot="1">
      <c r="B47" s="15" t="s">
        <v>190</v>
      </c>
      <c r="C47" s="138">
        <f>C45+C44+C46</f>
        <v>1906.9000000000003</v>
      </c>
      <c r="D47" s="152">
        <f>D45+D44+D46</f>
        <v>265.8</v>
      </c>
      <c r="E47" s="19">
        <f t="shared" si="0"/>
        <v>6.1741911211437186</v>
      </c>
      <c r="G47" s="89"/>
    </row>
    <row r="49" spans="2:4" ht="60" customHeight="1">
      <c r="B49" s="470" t="s">
        <v>191</v>
      </c>
      <c r="C49" s="470"/>
      <c r="D49" s="470"/>
    </row>
  </sheetData>
  <mergeCells count="2">
    <mergeCell ref="C2:E2"/>
    <mergeCell ref="B49:D49"/>
  </mergeCells>
  <pageMargins left="0.7" right="0.7" top="0.75" bottom="0.75" header="0.3" footer="0.3"/>
  <pageSetup paperSize="9" scale="58" orientation="portrait" horizontalDpi="4294967294" r:id="rId1"/>
  <ignoredErrors>
    <ignoredError sqref="D5" formulaRange="1"/>
  </ignoredErrors>
</worksheet>
</file>

<file path=xl/worksheets/sheet5.xml><?xml version="1.0" encoding="utf-8"?>
<worksheet xmlns="http://schemas.openxmlformats.org/spreadsheetml/2006/main" xmlns:r="http://schemas.openxmlformats.org/officeDocument/2006/relationships">
  <dimension ref="A1:O31"/>
  <sheetViews>
    <sheetView showGridLines="0" zoomScaleNormal="100" workbookViewId="0">
      <pane ySplit="4" topLeftCell="A8" activePane="bottomLeft" state="frozen"/>
      <selection pane="bottomLeft" activeCell="A5" sqref="A5:XFD5"/>
    </sheetView>
  </sheetViews>
  <sheetFormatPr defaultRowHeight="15"/>
  <cols>
    <col min="1" max="1" width="1.625" style="1" customWidth="1"/>
    <col min="2" max="2" width="52.375" style="1" customWidth="1"/>
    <col min="3" max="8" width="12.625" style="1" customWidth="1"/>
    <col min="9" max="16384" width="9" style="1"/>
  </cols>
  <sheetData>
    <row r="1" spans="1:15" ht="133.5" customHeight="1">
      <c r="A1" s="473" t="s">
        <v>234</v>
      </c>
      <c r="B1" s="473"/>
      <c r="C1" s="473"/>
      <c r="D1" s="473"/>
      <c r="E1" s="473"/>
      <c r="F1" s="473"/>
      <c r="G1" s="473"/>
      <c r="H1" s="473"/>
      <c r="I1" s="473"/>
      <c r="J1" s="473"/>
      <c r="K1" s="473"/>
    </row>
    <row r="2" spans="1:15" ht="20.25" customHeight="1" thickBot="1">
      <c r="B2" s="32" t="s">
        <v>51</v>
      </c>
      <c r="C2" s="92"/>
      <c r="D2" s="92"/>
      <c r="E2" s="92"/>
      <c r="F2" s="92"/>
      <c r="G2" s="92"/>
      <c r="H2" s="92"/>
    </row>
    <row r="3" spans="1:15" ht="20.25" customHeight="1" thickBot="1">
      <c r="B3" s="471" t="s">
        <v>81</v>
      </c>
      <c r="C3" s="462" t="s">
        <v>56</v>
      </c>
      <c r="D3" s="463"/>
      <c r="E3" s="464"/>
      <c r="F3" s="462" t="s">
        <v>60</v>
      </c>
      <c r="G3" s="463"/>
      <c r="H3" s="464"/>
    </row>
    <row r="4" spans="1:15" ht="20.25" customHeight="1" thickBot="1">
      <c r="B4" s="472"/>
      <c r="C4" s="333">
        <v>2014</v>
      </c>
      <c r="D4" s="4">
        <v>2013</v>
      </c>
      <c r="E4" s="5" t="s">
        <v>59</v>
      </c>
      <c r="F4" s="334">
        <v>2014</v>
      </c>
      <c r="G4" s="4">
        <v>2013</v>
      </c>
      <c r="H4" s="5" t="s">
        <v>59</v>
      </c>
      <c r="L4" s="106"/>
      <c r="M4" s="106"/>
      <c r="N4" s="106"/>
      <c r="O4" s="322"/>
    </row>
    <row r="5" spans="1:15" ht="20.25" customHeight="1" thickBot="1">
      <c r="B5" s="327" t="s">
        <v>192</v>
      </c>
      <c r="C5" s="23">
        <f>C23+C7</f>
        <v>16250497</v>
      </c>
      <c r="D5" s="24">
        <f>D7+D23</f>
        <v>16434266</v>
      </c>
      <c r="E5" s="335">
        <f>(C5-D5)/D5</f>
        <v>-1.1182063135645973E-2</v>
      </c>
      <c r="F5" s="386">
        <f>F23+F7</f>
        <v>16250497</v>
      </c>
      <c r="G5" s="24">
        <f>G7+G23</f>
        <v>16434266</v>
      </c>
      <c r="H5" s="335">
        <f>(F5-G5)/G5</f>
        <v>-1.1182063135645973E-2</v>
      </c>
      <c r="J5" s="106"/>
      <c r="K5" s="106"/>
      <c r="L5" s="104"/>
      <c r="M5" s="104"/>
      <c r="N5" s="104"/>
      <c r="O5" s="322"/>
    </row>
    <row r="6" spans="1:15" s="319" customFormat="1" ht="20.25" customHeight="1">
      <c r="A6" s="1"/>
      <c r="B6" s="444" t="s">
        <v>193</v>
      </c>
      <c r="C6" s="25"/>
      <c r="D6" s="26"/>
      <c r="E6" s="2"/>
      <c r="F6" s="345"/>
      <c r="G6" s="26"/>
      <c r="H6" s="2"/>
      <c r="I6" s="1"/>
      <c r="J6" s="104"/>
      <c r="K6" s="104"/>
      <c r="L6" s="106"/>
      <c r="M6" s="106"/>
      <c r="N6" s="106"/>
      <c r="O6" s="323"/>
    </row>
    <row r="7" spans="1:15" ht="20.25" customHeight="1">
      <c r="A7" s="319"/>
      <c r="B7" s="443" t="s">
        <v>194</v>
      </c>
      <c r="C7" s="185">
        <f>C8+C10+C11</f>
        <v>12023369</v>
      </c>
      <c r="D7" s="186">
        <f t="shared" ref="D7" si="0">D8+D10+D11</f>
        <v>11868947</v>
      </c>
      <c r="E7" s="330">
        <f t="shared" ref="E7:E19" si="1">(C7-D7)/D7</f>
        <v>1.3010589734708564E-2</v>
      </c>
      <c r="F7" s="387">
        <f>F8+F10+F11</f>
        <v>12023369</v>
      </c>
      <c r="G7" s="186">
        <f>G8+G10+G11</f>
        <v>11868947</v>
      </c>
      <c r="H7" s="330">
        <f t="shared" ref="H7:H19" si="2">(F7-G7)/G7</f>
        <v>1.3010589734708564E-2</v>
      </c>
      <c r="I7" s="319"/>
      <c r="J7" s="106"/>
      <c r="K7" s="106"/>
      <c r="L7" s="104"/>
      <c r="M7" s="104"/>
      <c r="N7" s="104"/>
      <c r="O7" s="322"/>
    </row>
    <row r="8" spans="1:15" ht="20.25" customHeight="1">
      <c r="B8" s="181" t="s">
        <v>195</v>
      </c>
      <c r="C8" s="388">
        <v>4255544</v>
      </c>
      <c r="D8" s="389">
        <v>4127560</v>
      </c>
      <c r="E8" s="331">
        <f t="shared" si="1"/>
        <v>3.1007180997974591E-2</v>
      </c>
      <c r="F8" s="392">
        <v>4255544</v>
      </c>
      <c r="G8" s="389">
        <v>4127560</v>
      </c>
      <c r="H8" s="331">
        <f t="shared" si="2"/>
        <v>3.1007180997974591E-2</v>
      </c>
      <c r="J8" s="104"/>
      <c r="K8" s="104"/>
      <c r="L8" s="106"/>
      <c r="M8" s="106"/>
      <c r="N8" s="106"/>
      <c r="O8" s="322"/>
    </row>
    <row r="9" spans="1:15" ht="20.25" customHeight="1">
      <c r="B9" s="182" t="s">
        <v>38</v>
      </c>
      <c r="C9" s="397">
        <v>771481</v>
      </c>
      <c r="D9" s="398">
        <v>633475</v>
      </c>
      <c r="E9" s="331">
        <f t="shared" si="1"/>
        <v>0.21785547969533131</v>
      </c>
      <c r="F9" s="399">
        <v>771481</v>
      </c>
      <c r="G9" s="398">
        <v>633475</v>
      </c>
      <c r="H9" s="331">
        <f t="shared" si="2"/>
        <v>0.21785547969533131</v>
      </c>
      <c r="J9" s="106"/>
      <c r="K9" s="106"/>
      <c r="L9" s="104"/>
      <c r="M9" s="104"/>
      <c r="N9" s="104"/>
      <c r="O9" s="322"/>
    </row>
    <row r="10" spans="1:15" ht="20.25" customHeight="1">
      <c r="B10" s="181" t="s">
        <v>196</v>
      </c>
      <c r="C10" s="388">
        <v>6644687</v>
      </c>
      <c r="D10" s="389">
        <v>6891314</v>
      </c>
      <c r="E10" s="331">
        <f t="shared" si="1"/>
        <v>-3.5788094984497879E-2</v>
      </c>
      <c r="F10" s="392">
        <v>6644687</v>
      </c>
      <c r="G10" s="389">
        <v>6891314</v>
      </c>
      <c r="H10" s="331">
        <f t="shared" si="2"/>
        <v>-3.5788094984497879E-2</v>
      </c>
      <c r="J10" s="104"/>
      <c r="K10" s="104"/>
      <c r="L10" s="104"/>
      <c r="M10" s="104"/>
      <c r="N10" s="104"/>
      <c r="O10" s="322"/>
    </row>
    <row r="11" spans="1:15" ht="20.25" customHeight="1">
      <c r="B11" s="181" t="s">
        <v>39</v>
      </c>
      <c r="C11" s="388">
        <v>1123138</v>
      </c>
      <c r="D11" s="389">
        <v>850073</v>
      </c>
      <c r="E11" s="331">
        <f t="shared" si="1"/>
        <v>0.32122535358728016</v>
      </c>
      <c r="F11" s="392">
        <v>1123138</v>
      </c>
      <c r="G11" s="389">
        <v>850073</v>
      </c>
      <c r="H11" s="331">
        <f t="shared" si="2"/>
        <v>0.32122535358728016</v>
      </c>
      <c r="J11" s="104"/>
      <c r="K11" s="104"/>
      <c r="L11" s="108"/>
      <c r="M11" s="107"/>
      <c r="N11" s="107"/>
      <c r="O11" s="108"/>
    </row>
    <row r="12" spans="1:15" ht="20.25" customHeight="1" thickBot="1">
      <c r="B12" s="191" t="s">
        <v>197</v>
      </c>
      <c r="C12" s="390">
        <v>6221111</v>
      </c>
      <c r="D12" s="391">
        <v>6306877</v>
      </c>
      <c r="E12" s="332">
        <f t="shared" si="1"/>
        <v>-1.3598806509148664E-2</v>
      </c>
      <c r="F12" s="393">
        <v>6221111</v>
      </c>
      <c r="G12" s="391">
        <v>6306877</v>
      </c>
      <c r="H12" s="332">
        <f t="shared" si="2"/>
        <v>-1.3598806509148664E-2</v>
      </c>
      <c r="J12" s="107"/>
      <c r="K12" s="107"/>
      <c r="L12" s="109"/>
      <c r="M12" s="105"/>
      <c r="N12" s="105"/>
      <c r="O12" s="109"/>
    </row>
    <row r="13" spans="1:15" ht="20.25" customHeight="1">
      <c r="B13" s="190" t="s">
        <v>198</v>
      </c>
      <c r="C13" s="185">
        <f>C14+C16+C17</f>
        <v>11981389.166666666</v>
      </c>
      <c r="D13" s="186">
        <f>D14+D16+D17</f>
        <v>11846506.666666668</v>
      </c>
      <c r="E13" s="330">
        <f t="shared" si="1"/>
        <v>1.1385845954025108E-2</v>
      </c>
      <c r="F13" s="387">
        <f>F14+F16+F17</f>
        <v>11983794.166666666</v>
      </c>
      <c r="G13" s="186">
        <f>G14+G16+G17</f>
        <v>11809412.083333334</v>
      </c>
      <c r="H13" s="330">
        <f t="shared" si="2"/>
        <v>1.4766364498317249E-2</v>
      </c>
      <c r="J13" s="105"/>
      <c r="K13" s="105"/>
      <c r="L13" s="110"/>
      <c r="M13" s="105"/>
      <c r="N13" s="105"/>
      <c r="O13" s="110"/>
    </row>
    <row r="14" spans="1:15" ht="20.25" customHeight="1">
      <c r="B14" s="181" t="s">
        <v>195</v>
      </c>
      <c r="C14" s="388">
        <v>4243880</v>
      </c>
      <c r="D14" s="389">
        <v>4098050.6666666665</v>
      </c>
      <c r="E14" s="331">
        <f t="shared" si="1"/>
        <v>3.5585048891538067E-2</v>
      </c>
      <c r="F14" s="392">
        <v>4235665.083333334</v>
      </c>
      <c r="G14" s="389">
        <v>4058178.583333333</v>
      </c>
      <c r="H14" s="331">
        <f t="shared" si="2"/>
        <v>4.3735507532597521E-2</v>
      </c>
      <c r="J14" s="105"/>
      <c r="K14" s="105"/>
      <c r="L14" s="111"/>
      <c r="M14" s="111"/>
      <c r="N14" s="111"/>
      <c r="O14" s="322"/>
    </row>
    <row r="15" spans="1:15" ht="20.25" customHeight="1">
      <c r="B15" s="182" t="s">
        <v>38</v>
      </c>
      <c r="C15" s="397">
        <v>759922.33333333337</v>
      </c>
      <c r="D15" s="398">
        <v>600411.33333333337</v>
      </c>
      <c r="E15" s="331">
        <f t="shared" si="1"/>
        <v>0.26566953544070343</v>
      </c>
      <c r="F15" s="399">
        <v>748118.5</v>
      </c>
      <c r="G15" s="398">
        <v>567841.33333333337</v>
      </c>
      <c r="H15" s="331">
        <f t="shared" si="2"/>
        <v>0.31747806312091864</v>
      </c>
      <c r="J15" s="111"/>
      <c r="K15" s="111"/>
      <c r="L15" s="112"/>
      <c r="M15" s="110"/>
      <c r="N15" s="112"/>
      <c r="O15" s="322"/>
    </row>
    <row r="16" spans="1:15" ht="20.25" customHeight="1">
      <c r="B16" s="181" t="s">
        <v>196</v>
      </c>
      <c r="C16" s="388">
        <v>6670820</v>
      </c>
      <c r="D16" s="389">
        <v>6917101.666666667</v>
      </c>
      <c r="E16" s="331">
        <f t="shared" si="1"/>
        <v>-3.560474871339421E-2</v>
      </c>
      <c r="F16" s="394">
        <v>6710108.166666666</v>
      </c>
      <c r="G16" s="389">
        <v>6941353.833333334</v>
      </c>
      <c r="H16" s="331">
        <f t="shared" si="2"/>
        <v>-3.3314202419158417E-2</v>
      </c>
      <c r="J16" s="110"/>
      <c r="K16" s="112"/>
      <c r="L16" s="110"/>
      <c r="M16" s="110"/>
      <c r="N16" s="110"/>
      <c r="O16" s="322"/>
    </row>
    <row r="17" spans="1:15" ht="20.25" customHeight="1">
      <c r="B17" s="181" t="s">
        <v>39</v>
      </c>
      <c r="C17" s="388">
        <v>1066689.1666666667</v>
      </c>
      <c r="D17" s="389">
        <v>831354.33333333337</v>
      </c>
      <c r="E17" s="331">
        <f t="shared" si="1"/>
        <v>0.28307404424026178</v>
      </c>
      <c r="F17" s="394">
        <v>1038020.9166666667</v>
      </c>
      <c r="G17" s="395">
        <v>809879.66666666674</v>
      </c>
      <c r="H17" s="331">
        <f t="shared" si="2"/>
        <v>0.2816977131170515</v>
      </c>
      <c r="J17" s="110"/>
      <c r="K17" s="110"/>
      <c r="L17" s="325"/>
      <c r="M17" s="322"/>
      <c r="N17" s="322"/>
      <c r="O17" s="322"/>
    </row>
    <row r="18" spans="1:15" ht="20.25" customHeight="1" thickBot="1">
      <c r="B18" s="191" t="s">
        <v>199</v>
      </c>
      <c r="C18" s="390">
        <v>6242449.5</v>
      </c>
      <c r="D18" s="391">
        <v>6317333.333333333</v>
      </c>
      <c r="E18" s="332">
        <f t="shared" si="1"/>
        <v>-1.1853709371042586E-2</v>
      </c>
      <c r="F18" s="396">
        <v>6258700.416666667</v>
      </c>
      <c r="G18" s="391">
        <v>6316804</v>
      </c>
      <c r="H18" s="332">
        <f t="shared" si="2"/>
        <v>-9.1982564811783022E-3</v>
      </c>
      <c r="J18" s="322"/>
      <c r="K18" s="324"/>
      <c r="L18" s="325"/>
      <c r="M18" s="322"/>
      <c r="N18" s="322"/>
      <c r="O18" s="322"/>
    </row>
    <row r="19" spans="1:15" ht="20.25" customHeight="1">
      <c r="B19" s="192" t="s">
        <v>40</v>
      </c>
      <c r="C19" s="239">
        <v>85.3</v>
      </c>
      <c r="D19" s="339">
        <v>90.3</v>
      </c>
      <c r="E19" s="331">
        <f t="shared" si="1"/>
        <v>-5.5370985603543747E-2</v>
      </c>
      <c r="F19" s="445">
        <v>85</v>
      </c>
      <c r="G19" s="340">
        <v>89.7</v>
      </c>
      <c r="H19" s="331">
        <f t="shared" si="2"/>
        <v>-5.2396878483835035E-2</v>
      </c>
      <c r="J19" s="322"/>
      <c r="K19" s="322"/>
      <c r="L19" s="322"/>
      <c r="M19" s="322"/>
      <c r="N19" s="322"/>
      <c r="O19" s="322"/>
    </row>
    <row r="20" spans="1:15" ht="20.25" customHeight="1">
      <c r="B20" s="183" t="s">
        <v>41</v>
      </c>
      <c r="C20" s="328">
        <v>8.7627794752018207E-2</v>
      </c>
      <c r="D20" s="326">
        <v>8.7995678097648605E-2</v>
      </c>
      <c r="E20" s="114" t="s">
        <v>50</v>
      </c>
      <c r="F20" s="346">
        <v>8.7627794752018207E-2</v>
      </c>
      <c r="G20" s="326">
        <v>8.7995678097648605E-2</v>
      </c>
      <c r="H20" s="205" t="s">
        <v>50</v>
      </c>
      <c r="J20" s="322"/>
      <c r="K20" s="322"/>
    </row>
    <row r="21" spans="1:15" ht="20.25" customHeight="1" thickBot="1">
      <c r="B21" s="183" t="s">
        <v>42</v>
      </c>
      <c r="C21" s="329">
        <v>1.9303643673935411</v>
      </c>
      <c r="D21" s="336">
        <v>1.8819055770391591</v>
      </c>
      <c r="E21" s="337">
        <f>(C21-D21)/D21</f>
        <v>2.574985214222239E-2</v>
      </c>
      <c r="F21" s="347">
        <v>1.9303643673935411</v>
      </c>
      <c r="G21" s="336">
        <v>1.8819055770391591</v>
      </c>
      <c r="H21" s="337">
        <f>(F21-G21)/G21</f>
        <v>2.574985214222239E-2</v>
      </c>
    </row>
    <row r="22" spans="1:15" ht="20.25" customHeight="1">
      <c r="B22" s="444" t="s">
        <v>200</v>
      </c>
      <c r="C22" s="188"/>
      <c r="D22" s="114"/>
      <c r="E22" s="114"/>
      <c r="F22" s="348"/>
      <c r="G22" s="187"/>
      <c r="H22" s="189"/>
    </row>
    <row r="23" spans="1:15" ht="20.25" customHeight="1">
      <c r="B23" s="180" t="s">
        <v>194</v>
      </c>
      <c r="C23" s="185">
        <f>SUM(C24:C26)</f>
        <v>4227128</v>
      </c>
      <c r="D23" s="186">
        <f t="shared" ref="D23" si="3">SUM(D24:D26)</f>
        <v>4565319</v>
      </c>
      <c r="E23" s="330">
        <f t="shared" ref="E23:E31" si="4">(C23-D23)/D23</f>
        <v>-7.4078284562371213E-2</v>
      </c>
      <c r="F23" s="387">
        <f>SUM(F24:F26)</f>
        <v>4227128</v>
      </c>
      <c r="G23" s="186">
        <f t="shared" ref="G23" si="5">SUM(G24:G26)</f>
        <v>4565319</v>
      </c>
      <c r="H23" s="330">
        <f t="shared" ref="H23:H31" si="6">(F23-G23)/G23</f>
        <v>-7.4078284562371213E-2</v>
      </c>
    </row>
    <row r="24" spans="1:15" ht="20.25" customHeight="1">
      <c r="B24" s="181" t="s">
        <v>201</v>
      </c>
      <c r="C24" s="388">
        <v>66578</v>
      </c>
      <c r="D24" s="389">
        <v>81441</v>
      </c>
      <c r="E24" s="331">
        <f t="shared" si="4"/>
        <v>-0.18250021487948331</v>
      </c>
      <c r="F24" s="394">
        <v>66578</v>
      </c>
      <c r="G24" s="389">
        <v>81441</v>
      </c>
      <c r="H24" s="331">
        <f t="shared" si="6"/>
        <v>-0.18250021487948331</v>
      </c>
    </row>
    <row r="25" spans="1:15" ht="20.25" customHeight="1">
      <c r="B25" s="181" t="s">
        <v>202</v>
      </c>
      <c r="C25" s="388">
        <v>3923778</v>
      </c>
      <c r="D25" s="389">
        <v>4379630</v>
      </c>
      <c r="E25" s="331">
        <f t="shared" si="4"/>
        <v>-0.10408459162075336</v>
      </c>
      <c r="F25" s="394">
        <v>3923778</v>
      </c>
      <c r="G25" s="389">
        <v>4379630</v>
      </c>
      <c r="H25" s="331">
        <f t="shared" si="6"/>
        <v>-0.10408459162075336</v>
      </c>
    </row>
    <row r="26" spans="1:15" s="319" customFormat="1" ht="20.25" customHeight="1" thickBot="1">
      <c r="A26" s="1"/>
      <c r="B26" s="184" t="s">
        <v>43</v>
      </c>
      <c r="C26" s="388">
        <v>236772</v>
      </c>
      <c r="D26" s="389">
        <v>104248</v>
      </c>
      <c r="E26" s="331">
        <f t="shared" si="4"/>
        <v>1.2712378175120866</v>
      </c>
      <c r="F26" s="394">
        <v>236772</v>
      </c>
      <c r="G26" s="389">
        <v>104248</v>
      </c>
      <c r="H26" s="331">
        <f t="shared" si="6"/>
        <v>1.2712378175120866</v>
      </c>
      <c r="I26" s="1"/>
      <c r="J26" s="1"/>
      <c r="K26" s="1"/>
    </row>
    <row r="27" spans="1:15" ht="20.25" customHeight="1">
      <c r="A27" s="319"/>
      <c r="B27" s="193" t="s">
        <v>198</v>
      </c>
      <c r="C27" s="400">
        <f>SUM(C28:C30)</f>
        <v>4285746.5</v>
      </c>
      <c r="D27" s="374">
        <f t="shared" ref="D27" si="7">SUM(D28:D30)</f>
        <v>4532089.333333333</v>
      </c>
      <c r="E27" s="338">
        <f t="shared" si="4"/>
        <v>-5.4355246601493816E-2</v>
      </c>
      <c r="F27" s="403">
        <f>SUM(F28:F30)</f>
        <v>4341891.916666667</v>
      </c>
      <c r="G27" s="374">
        <f t="shared" ref="G27" si="8">SUM(G28:G30)</f>
        <v>4540560</v>
      </c>
      <c r="H27" s="338">
        <f t="shared" si="6"/>
        <v>-4.3754092740396121E-2</v>
      </c>
      <c r="I27" s="319"/>
      <c r="J27" s="319"/>
      <c r="K27" s="319"/>
    </row>
    <row r="28" spans="1:15" ht="20.25" customHeight="1">
      <c r="B28" s="181" t="s">
        <v>201</v>
      </c>
      <c r="C28" s="388">
        <v>79253.166666666672</v>
      </c>
      <c r="D28" s="395">
        <v>73827.833333333328</v>
      </c>
      <c r="E28" s="331">
        <f t="shared" si="4"/>
        <v>7.3486286788857991E-2</v>
      </c>
      <c r="F28" s="404">
        <v>78516.083333333299</v>
      </c>
      <c r="G28" s="395">
        <v>76267.333333333328</v>
      </c>
      <c r="H28" s="331">
        <f t="shared" si="6"/>
        <v>2.9485100654714175E-2</v>
      </c>
    </row>
    <row r="29" spans="1:15" ht="20.25" customHeight="1">
      <c r="B29" s="181" t="s">
        <v>202</v>
      </c>
      <c r="C29" s="388">
        <v>3975409.5</v>
      </c>
      <c r="D29" s="395">
        <v>4370180.666666667</v>
      </c>
      <c r="E29" s="331">
        <f t="shared" si="4"/>
        <v>-9.033291682372864E-2</v>
      </c>
      <c r="F29" s="404">
        <v>4033509</v>
      </c>
      <c r="G29" s="395">
        <v>4384078.166666667</v>
      </c>
      <c r="H29" s="331">
        <f t="shared" si="6"/>
        <v>-7.9964168826217388E-2</v>
      </c>
    </row>
    <row r="30" spans="1:15" ht="20.25" customHeight="1" thickBot="1">
      <c r="B30" s="184" t="s">
        <v>43</v>
      </c>
      <c r="C30" s="401">
        <v>231083.83333333334</v>
      </c>
      <c r="D30" s="402">
        <v>88080.833333333328</v>
      </c>
      <c r="E30" s="337">
        <f t="shared" si="4"/>
        <v>1.623542768479711</v>
      </c>
      <c r="F30" s="405">
        <v>229866.83333333334</v>
      </c>
      <c r="G30" s="402">
        <v>80214.5</v>
      </c>
      <c r="H30" s="337">
        <f t="shared" si="6"/>
        <v>1.8656518875431916</v>
      </c>
    </row>
    <row r="31" spans="1:15" ht="20.25" customHeight="1" thickBot="1">
      <c r="B31" s="184" t="s">
        <v>203</v>
      </c>
      <c r="C31" s="341">
        <v>17.899999999999999</v>
      </c>
      <c r="D31" s="342">
        <v>19.2</v>
      </c>
      <c r="E31" s="343">
        <f t="shared" si="4"/>
        <v>-6.770833333333337E-2</v>
      </c>
      <c r="F31" s="349">
        <v>17.2</v>
      </c>
      <c r="G31" s="344">
        <v>18.600000000000001</v>
      </c>
      <c r="H31" s="343">
        <f t="shared" si="6"/>
        <v>-7.5268817204301189E-2</v>
      </c>
    </row>
  </sheetData>
  <mergeCells count="4">
    <mergeCell ref="C3:E3"/>
    <mergeCell ref="F3:H3"/>
    <mergeCell ref="B3:B4"/>
    <mergeCell ref="A1:K1"/>
  </mergeCells>
  <pageMargins left="0.7" right="0.7" top="0.75" bottom="0.75" header="0.3" footer="0.3"/>
  <pageSetup paperSize="9" scale="59" orientation="portrait" horizontalDpi="4294967294" r:id="rId1"/>
  <colBreaks count="1" manualBreakCount="1">
    <brk id="8" max="1048575" man="1"/>
  </colBreaks>
  <ignoredErrors>
    <ignoredError sqref="D27 G27 C27 F27" formulaRange="1"/>
    <ignoredError sqref="E23 E27" formula="1"/>
  </ignoredErrors>
</worksheet>
</file>

<file path=xl/worksheets/sheet6.xml><?xml version="1.0" encoding="utf-8"?>
<worksheet xmlns="http://schemas.openxmlformats.org/spreadsheetml/2006/main" xmlns:r="http://schemas.openxmlformats.org/officeDocument/2006/relationships">
  <dimension ref="B1:R68"/>
  <sheetViews>
    <sheetView showGridLines="0" zoomScaleNormal="100" workbookViewId="0">
      <pane ySplit="3" topLeftCell="A4" activePane="bottomLeft" state="frozen"/>
      <selection pane="bottomLeft" activeCell="A4" sqref="A4:XFD4"/>
    </sheetView>
  </sheetViews>
  <sheetFormatPr defaultRowHeight="14.25"/>
  <cols>
    <col min="1" max="1" width="1.625" customWidth="1"/>
    <col min="2" max="2" width="30.75" customWidth="1"/>
    <col min="3" max="8" width="12.625" customWidth="1"/>
    <col min="10" max="10" width="9" customWidth="1"/>
    <col min="11" max="11" width="12.875" customWidth="1"/>
  </cols>
  <sheetData>
    <row r="1" spans="2:18" ht="50.25" customHeight="1" thickBot="1">
      <c r="B1" s="32" t="s">
        <v>51</v>
      </c>
    </row>
    <row r="2" spans="2:18" ht="20.25" customHeight="1" thickBot="1">
      <c r="B2" s="475" t="s">
        <v>206</v>
      </c>
      <c r="C2" s="462" t="s">
        <v>204</v>
      </c>
      <c r="D2" s="463"/>
      <c r="E2" s="464"/>
      <c r="F2" s="462" t="s">
        <v>205</v>
      </c>
      <c r="G2" s="463"/>
      <c r="H2" s="464"/>
    </row>
    <row r="3" spans="2:18" ht="20.25" customHeight="1" thickBot="1">
      <c r="B3" s="476"/>
      <c r="C3" s="158">
        <v>2014</v>
      </c>
      <c r="D3" s="11">
        <v>2013</v>
      </c>
      <c r="E3" s="10" t="s">
        <v>59</v>
      </c>
      <c r="F3" s="158">
        <v>2014</v>
      </c>
      <c r="G3" s="11">
        <v>2013</v>
      </c>
      <c r="H3" s="10" t="s">
        <v>59</v>
      </c>
      <c r="J3" s="85"/>
      <c r="K3" s="85"/>
      <c r="L3" s="85"/>
      <c r="M3" s="85"/>
      <c r="N3" s="85"/>
      <c r="O3" s="85"/>
      <c r="P3" s="85"/>
      <c r="Q3" s="85"/>
      <c r="R3" s="85"/>
    </row>
    <row r="4" spans="2:18" ht="25.5" customHeight="1">
      <c r="B4" s="119" t="s">
        <v>235</v>
      </c>
      <c r="C4" s="354">
        <v>0.23599999999999999</v>
      </c>
      <c r="D4" s="155">
        <v>0.1966</v>
      </c>
      <c r="E4" s="160">
        <f>(C4-D4)/D4</f>
        <v>0.20040691759918611</v>
      </c>
      <c r="F4" s="350">
        <v>0.2301</v>
      </c>
      <c r="G4" s="166">
        <v>0.1996</v>
      </c>
      <c r="H4" s="171">
        <f>(F4-G4)/G4</f>
        <v>0.15280561122244488</v>
      </c>
      <c r="J4" s="115"/>
      <c r="K4" s="115"/>
      <c r="L4" s="115"/>
      <c r="M4" s="115"/>
      <c r="N4" s="115"/>
      <c r="O4" s="115"/>
      <c r="P4" s="85"/>
      <c r="Q4" s="85"/>
      <c r="R4" s="85"/>
    </row>
    <row r="5" spans="2:18" ht="25.5" customHeight="1">
      <c r="B5" s="120" t="s">
        <v>207</v>
      </c>
      <c r="C5" s="355">
        <v>0.13519999999999999</v>
      </c>
      <c r="D5" s="159">
        <v>0.1338</v>
      </c>
      <c r="E5" s="164">
        <f t="shared" ref="E5:E25" si="0">(C5-D5)/D5</f>
        <v>1.0463378176382545E-2</v>
      </c>
      <c r="F5" s="351">
        <v>0.13350000000000001</v>
      </c>
      <c r="G5" s="169">
        <v>0.14019999999999999</v>
      </c>
      <c r="H5" s="161">
        <f t="shared" ref="H5:H25" si="1">(F5-G5)/G5</f>
        <v>-4.778887303851629E-2</v>
      </c>
      <c r="J5" s="115"/>
      <c r="K5" s="115"/>
      <c r="L5" s="115"/>
      <c r="M5" s="115"/>
      <c r="N5" s="115"/>
      <c r="O5" s="115"/>
      <c r="P5" s="85"/>
      <c r="Q5" s="85"/>
      <c r="R5" s="85"/>
    </row>
    <row r="6" spans="2:18" ht="25.5" customHeight="1">
      <c r="B6" s="120" t="s">
        <v>208</v>
      </c>
      <c r="C6" s="354">
        <v>0.1008</v>
      </c>
      <c r="D6" s="155">
        <v>6.2799999999999995E-2</v>
      </c>
      <c r="E6" s="160">
        <f t="shared" si="0"/>
        <v>0.60509554140127408</v>
      </c>
      <c r="F6" s="350">
        <v>9.6699999999999994E-2</v>
      </c>
      <c r="G6" s="166">
        <v>5.9400000000000001E-2</v>
      </c>
      <c r="H6" s="172">
        <f t="shared" si="1"/>
        <v>0.62794612794612781</v>
      </c>
      <c r="J6" s="115"/>
      <c r="K6" s="115"/>
      <c r="L6" s="115"/>
      <c r="M6" s="115"/>
      <c r="N6" s="115"/>
      <c r="O6" s="115"/>
      <c r="P6" s="85"/>
      <c r="Q6" s="85"/>
      <c r="R6" s="85"/>
    </row>
    <row r="7" spans="2:18" ht="18" customHeight="1">
      <c r="B7" s="100" t="s">
        <v>1</v>
      </c>
      <c r="C7" s="356">
        <v>1.6799999999999999E-2</v>
      </c>
      <c r="D7" s="156">
        <v>1.7899999999999999E-2</v>
      </c>
      <c r="E7" s="170">
        <f t="shared" si="0"/>
        <v>-6.1452513966480465E-2</v>
      </c>
      <c r="F7" s="352">
        <v>1.61E-2</v>
      </c>
      <c r="G7" s="167">
        <v>1.8200000000000001E-2</v>
      </c>
      <c r="H7" s="173">
        <f t="shared" si="1"/>
        <v>-0.11538461538461545</v>
      </c>
      <c r="J7" s="116"/>
      <c r="K7" s="116"/>
      <c r="L7" s="116"/>
      <c r="M7" s="116"/>
      <c r="N7" s="116"/>
      <c r="O7" s="116"/>
      <c r="P7" s="85"/>
      <c r="Q7" s="85"/>
      <c r="R7" s="85"/>
    </row>
    <row r="8" spans="2:18" ht="18" customHeight="1">
      <c r="B8" s="100" t="s">
        <v>2</v>
      </c>
      <c r="C8" s="356">
        <v>8.9999999999999993E-3</v>
      </c>
      <c r="D8" s="156">
        <v>8.0000000000000002E-3</v>
      </c>
      <c r="E8" s="170">
        <f t="shared" si="0"/>
        <v>0.12499999999999989</v>
      </c>
      <c r="F8" s="352">
        <v>9.2999999999999992E-3</v>
      </c>
      <c r="G8" s="167">
        <v>7.9000000000000008E-3</v>
      </c>
      <c r="H8" s="173">
        <f t="shared" si="1"/>
        <v>0.1772151898734175</v>
      </c>
      <c r="J8" s="116"/>
      <c r="K8" s="116"/>
      <c r="L8" s="116"/>
      <c r="M8" s="116"/>
      <c r="N8" s="116"/>
      <c r="O8" s="116"/>
      <c r="P8" s="85"/>
      <c r="Q8" s="85"/>
      <c r="R8" s="85"/>
    </row>
    <row r="9" spans="2:18" ht="18" customHeight="1">
      <c r="B9" s="100" t="s">
        <v>3</v>
      </c>
      <c r="C9" s="356">
        <v>6.3E-3</v>
      </c>
      <c r="D9" s="156">
        <v>8.2000000000000007E-3</v>
      </c>
      <c r="E9" s="170">
        <f t="shared" si="0"/>
        <v>-0.2317073170731708</v>
      </c>
      <c r="F9" s="352">
        <v>5.1999999999999998E-3</v>
      </c>
      <c r="G9" s="167">
        <v>7.1000000000000004E-3</v>
      </c>
      <c r="H9" s="173">
        <f t="shared" si="1"/>
        <v>-0.26760563380281699</v>
      </c>
      <c r="J9" s="116"/>
      <c r="K9" s="116"/>
      <c r="L9" s="116"/>
      <c r="M9" s="116"/>
      <c r="N9" s="116"/>
      <c r="O9" s="116"/>
      <c r="P9" s="85"/>
      <c r="Q9" s="85"/>
      <c r="R9" s="85"/>
    </row>
    <row r="10" spans="2:18" ht="18" customHeight="1">
      <c r="B10" s="100" t="s">
        <v>7</v>
      </c>
      <c r="C10" s="356">
        <v>1.4E-3</v>
      </c>
      <c r="D10" s="156">
        <v>2.3E-3</v>
      </c>
      <c r="E10" s="170">
        <f t="shared" si="0"/>
        <v>-0.39130434782608697</v>
      </c>
      <c r="F10" s="352">
        <v>1.2999999999999999E-3</v>
      </c>
      <c r="G10" s="167">
        <v>1.8E-3</v>
      </c>
      <c r="H10" s="173">
        <f t="shared" si="1"/>
        <v>-0.27777777777777779</v>
      </c>
      <c r="J10" s="116"/>
      <c r="K10" s="116"/>
      <c r="L10" s="116"/>
      <c r="M10" s="116"/>
      <c r="N10" s="116"/>
      <c r="O10" s="116"/>
      <c r="P10" s="85"/>
      <c r="Q10" s="85"/>
      <c r="R10" s="85"/>
    </row>
    <row r="11" spans="2:18" ht="18" customHeight="1">
      <c r="B11" s="100" t="s">
        <v>11</v>
      </c>
      <c r="C11" s="356">
        <v>3.0000000000000001E-3</v>
      </c>
      <c r="D11" s="156">
        <v>3.7000000000000002E-3</v>
      </c>
      <c r="E11" s="170">
        <f t="shared" si="0"/>
        <v>-0.1891891891891892</v>
      </c>
      <c r="F11" s="352">
        <v>2.8E-3</v>
      </c>
      <c r="G11" s="167">
        <v>3.0999999999999999E-3</v>
      </c>
      <c r="H11" s="173">
        <f t="shared" si="1"/>
        <v>-9.677419354838708E-2</v>
      </c>
      <c r="J11" s="116"/>
      <c r="K11" s="116"/>
      <c r="L11" s="116"/>
      <c r="M11" s="116"/>
      <c r="N11" s="116"/>
      <c r="O11" s="116"/>
      <c r="P11" s="85"/>
      <c r="Q11" s="85"/>
      <c r="R11" s="85"/>
    </row>
    <row r="12" spans="2:18" ht="18" customHeight="1">
      <c r="B12" s="100" t="s">
        <v>4</v>
      </c>
      <c r="C12" s="356">
        <v>6.8999999999999999E-3</v>
      </c>
      <c r="D12" s="156">
        <v>6.0000000000000001E-3</v>
      </c>
      <c r="E12" s="170">
        <f t="shared" si="0"/>
        <v>0.14999999999999997</v>
      </c>
      <c r="F12" s="352">
        <v>6.4999999999999997E-3</v>
      </c>
      <c r="G12" s="167">
        <v>5.0000000000000001E-3</v>
      </c>
      <c r="H12" s="173">
        <f t="shared" si="1"/>
        <v>0.29999999999999993</v>
      </c>
      <c r="J12" s="116"/>
      <c r="K12" s="116"/>
      <c r="L12" s="116"/>
      <c r="M12" s="116"/>
      <c r="N12" s="116"/>
      <c r="O12" s="116"/>
      <c r="P12" s="85"/>
      <c r="Q12" s="85"/>
      <c r="R12" s="85"/>
    </row>
    <row r="13" spans="2:18" ht="18" customHeight="1">
      <c r="B13" s="100" t="s">
        <v>10</v>
      </c>
      <c r="C13" s="356">
        <v>1.9E-3</v>
      </c>
      <c r="D13" s="156">
        <v>2.8999999999999998E-3</v>
      </c>
      <c r="E13" s="170">
        <f t="shared" si="0"/>
        <v>-0.34482758620689652</v>
      </c>
      <c r="F13" s="352">
        <v>2.2000000000000001E-3</v>
      </c>
      <c r="G13" s="167">
        <v>3.2000000000000002E-3</v>
      </c>
      <c r="H13" s="173">
        <f t="shared" si="1"/>
        <v>-0.3125</v>
      </c>
      <c r="J13" s="116"/>
      <c r="K13" s="116"/>
      <c r="L13" s="116"/>
      <c r="M13" s="116"/>
      <c r="N13" s="116"/>
      <c r="O13" s="116"/>
      <c r="P13" s="85"/>
      <c r="Q13" s="85"/>
      <c r="R13" s="85"/>
    </row>
    <row r="14" spans="2:18" ht="18" customHeight="1">
      <c r="B14" s="100" t="s">
        <v>5</v>
      </c>
      <c r="C14" s="356">
        <v>3.8E-3</v>
      </c>
      <c r="D14" s="156">
        <v>3.7000000000000002E-3</v>
      </c>
      <c r="E14" s="170">
        <f t="shared" si="0"/>
        <v>2.702702702702698E-2</v>
      </c>
      <c r="F14" s="352">
        <v>4.0000000000000001E-3</v>
      </c>
      <c r="G14" s="167">
        <v>3.8999999999999998E-3</v>
      </c>
      <c r="H14" s="173">
        <f t="shared" si="1"/>
        <v>2.564102564102571E-2</v>
      </c>
      <c r="J14" s="116"/>
      <c r="K14" s="116"/>
      <c r="L14" s="116"/>
      <c r="M14" s="116"/>
      <c r="N14" s="116"/>
      <c r="O14" s="116"/>
      <c r="P14" s="85"/>
      <c r="Q14" s="85"/>
      <c r="R14" s="85"/>
    </row>
    <row r="15" spans="2:18" ht="18" customHeight="1">
      <c r="B15" s="100" t="s">
        <v>6</v>
      </c>
      <c r="C15" s="356">
        <v>6.6E-3</v>
      </c>
      <c r="D15" s="156">
        <v>5.1000000000000004E-3</v>
      </c>
      <c r="E15" s="170">
        <f t="shared" si="0"/>
        <v>0.29411764705882343</v>
      </c>
      <c r="F15" s="352">
        <v>6.3E-3</v>
      </c>
      <c r="G15" s="167">
        <v>5.1000000000000004E-3</v>
      </c>
      <c r="H15" s="173">
        <f t="shared" si="1"/>
        <v>0.23529411764705874</v>
      </c>
      <c r="J15" s="116"/>
      <c r="K15" s="116"/>
      <c r="L15" s="116"/>
      <c r="M15" s="116"/>
      <c r="N15" s="116"/>
      <c r="O15" s="116"/>
      <c r="P15" s="85"/>
      <c r="Q15" s="85"/>
      <c r="R15" s="85"/>
    </row>
    <row r="16" spans="2:18" ht="18" customHeight="1">
      <c r="B16" s="100" t="s">
        <v>24</v>
      </c>
      <c r="C16" s="356">
        <v>1E-3</v>
      </c>
      <c r="D16" s="156">
        <v>1E-3</v>
      </c>
      <c r="E16" s="170">
        <f t="shared" si="0"/>
        <v>0</v>
      </c>
      <c r="F16" s="352">
        <v>8.9999999999999998E-4</v>
      </c>
      <c r="G16" s="167">
        <v>1E-3</v>
      </c>
      <c r="H16" s="173">
        <f t="shared" si="1"/>
        <v>-0.10000000000000005</v>
      </c>
      <c r="J16" s="116"/>
      <c r="K16" s="116"/>
      <c r="L16" s="116"/>
      <c r="M16" s="116"/>
      <c r="N16" s="116"/>
      <c r="O16" s="116"/>
      <c r="P16" s="85"/>
      <c r="Q16" s="85"/>
      <c r="R16" s="85"/>
    </row>
    <row r="17" spans="2:18" ht="18" customHeight="1">
      <c r="B17" s="100" t="s">
        <v>25</v>
      </c>
      <c r="C17" s="356">
        <v>6.9999999999999999E-4</v>
      </c>
      <c r="D17" s="156">
        <v>6.9999999999999999E-4</v>
      </c>
      <c r="E17" s="170">
        <f t="shared" si="0"/>
        <v>0</v>
      </c>
      <c r="F17" s="352">
        <v>5.9999999999999995E-4</v>
      </c>
      <c r="G17" s="167">
        <v>5.9999999999999995E-4</v>
      </c>
      <c r="H17" s="173">
        <f t="shared" si="1"/>
        <v>0</v>
      </c>
      <c r="J17" s="116"/>
      <c r="K17" s="116"/>
      <c r="L17" s="116"/>
      <c r="M17" s="116"/>
      <c r="N17" s="116"/>
      <c r="O17" s="116"/>
      <c r="P17" s="85"/>
      <c r="Q17" s="85"/>
      <c r="R17" s="85"/>
    </row>
    <row r="18" spans="2:18" ht="18" customHeight="1">
      <c r="B18" s="100" t="s">
        <v>26</v>
      </c>
      <c r="C18" s="356">
        <v>8.0000000000000004E-4</v>
      </c>
      <c r="D18" s="156">
        <v>8.0000000000000004E-4</v>
      </c>
      <c r="E18" s="170">
        <f t="shared" si="0"/>
        <v>0</v>
      </c>
      <c r="F18" s="352">
        <v>8.0000000000000004E-4</v>
      </c>
      <c r="G18" s="167">
        <v>8.9999999999999998E-4</v>
      </c>
      <c r="H18" s="173">
        <f t="shared" si="1"/>
        <v>-0.11111111111111105</v>
      </c>
      <c r="J18" s="116"/>
      <c r="K18" s="116"/>
      <c r="L18" s="116"/>
      <c r="M18" s="116"/>
      <c r="N18" s="116"/>
      <c r="O18" s="116"/>
      <c r="P18" s="85"/>
      <c r="Q18" s="85"/>
      <c r="R18" s="85"/>
    </row>
    <row r="19" spans="2:18" ht="18" customHeight="1">
      <c r="B19" s="100" t="s">
        <v>27</v>
      </c>
      <c r="C19" s="356">
        <v>5.0000000000000001E-4</v>
      </c>
      <c r="D19" s="156">
        <v>6.9999999999999999E-4</v>
      </c>
      <c r="E19" s="170">
        <f t="shared" si="0"/>
        <v>-0.2857142857142857</v>
      </c>
      <c r="F19" s="352">
        <v>5.0000000000000001E-4</v>
      </c>
      <c r="G19" s="167">
        <v>5.9999999999999995E-4</v>
      </c>
      <c r="H19" s="173">
        <f t="shared" si="1"/>
        <v>-0.16666666666666657</v>
      </c>
      <c r="J19" s="116"/>
      <c r="K19" s="116"/>
      <c r="L19" s="116"/>
      <c r="M19" s="116"/>
      <c r="N19" s="116"/>
      <c r="O19" s="116"/>
      <c r="P19" s="85"/>
      <c r="Q19" s="85"/>
      <c r="R19" s="85"/>
    </row>
    <row r="20" spans="2:18" ht="18" customHeight="1">
      <c r="B20" s="100" t="s">
        <v>28</v>
      </c>
      <c r="C20" s="356">
        <v>1.2999999999999999E-3</v>
      </c>
      <c r="D20" s="156">
        <v>1.6999999999999999E-3</v>
      </c>
      <c r="E20" s="170">
        <f t="shared" si="0"/>
        <v>-0.23529411764705882</v>
      </c>
      <c r="F20" s="352">
        <v>1.2999999999999999E-3</v>
      </c>
      <c r="G20" s="167">
        <v>1.6999999999999999E-3</v>
      </c>
      <c r="H20" s="173">
        <f t="shared" si="1"/>
        <v>-0.23529411764705882</v>
      </c>
      <c r="J20" s="116"/>
      <c r="K20" s="116"/>
      <c r="L20" s="116"/>
      <c r="M20" s="116"/>
      <c r="N20" s="116"/>
      <c r="O20" s="116"/>
      <c r="P20" s="85"/>
      <c r="Q20" s="85"/>
      <c r="R20" s="85"/>
    </row>
    <row r="21" spans="2:18" ht="18" customHeight="1">
      <c r="B21" s="100" t="s">
        <v>29</v>
      </c>
      <c r="C21" s="356">
        <v>1E-4</v>
      </c>
      <c r="D21" s="156">
        <v>2.0000000000000001E-4</v>
      </c>
      <c r="E21" s="170">
        <f t="shared" si="0"/>
        <v>-0.5</v>
      </c>
      <c r="F21" s="352">
        <v>2.0000000000000001E-4</v>
      </c>
      <c r="G21" s="167">
        <v>2.0000000000000001E-4</v>
      </c>
      <c r="H21" s="173">
        <f t="shared" si="1"/>
        <v>0</v>
      </c>
      <c r="J21" s="116"/>
      <c r="K21" s="116"/>
      <c r="L21" s="116"/>
      <c r="M21" s="116"/>
      <c r="N21" s="116"/>
      <c r="O21" s="116"/>
      <c r="P21" s="85"/>
      <c r="Q21" s="85"/>
      <c r="R21" s="85"/>
    </row>
    <row r="22" spans="2:18" ht="18" customHeight="1">
      <c r="B22" s="100" t="s">
        <v>30</v>
      </c>
      <c r="C22" s="356">
        <v>1.2999999999999999E-3</v>
      </c>
      <c r="D22" s="157" t="s">
        <v>34</v>
      </c>
      <c r="E22" s="173" t="s">
        <v>34</v>
      </c>
      <c r="F22" s="352">
        <v>1.2999999999999999E-3</v>
      </c>
      <c r="G22" s="168" t="s">
        <v>34</v>
      </c>
      <c r="H22" s="173" t="s">
        <v>34</v>
      </c>
      <c r="J22" s="116"/>
      <c r="K22" s="116"/>
      <c r="L22" s="116"/>
      <c r="M22" s="116"/>
      <c r="N22" s="116"/>
      <c r="O22" s="116"/>
      <c r="P22" s="85"/>
      <c r="Q22" s="85"/>
      <c r="R22" s="85"/>
    </row>
    <row r="23" spans="2:18" ht="18" customHeight="1">
      <c r="B23" s="100" t="s">
        <v>31</v>
      </c>
      <c r="C23" s="356">
        <v>2.5999999999999999E-3</v>
      </c>
      <c r="D23" s="157" t="s">
        <v>34</v>
      </c>
      <c r="E23" s="173" t="s">
        <v>34</v>
      </c>
      <c r="F23" s="352">
        <v>2.5999999999999999E-3</v>
      </c>
      <c r="G23" s="168" t="s">
        <v>34</v>
      </c>
      <c r="H23" s="173" t="s">
        <v>34</v>
      </c>
      <c r="J23" s="116"/>
      <c r="K23" s="116"/>
      <c r="L23" s="116"/>
      <c r="M23" s="116"/>
      <c r="N23" s="116"/>
      <c r="O23" s="116"/>
      <c r="P23" s="85"/>
      <c r="Q23" s="85"/>
      <c r="R23" s="85"/>
    </row>
    <row r="24" spans="2:18" ht="18" customHeight="1">
      <c r="B24" s="100" t="s">
        <v>32</v>
      </c>
      <c r="C24" s="356">
        <v>2.7799999999999998E-2</v>
      </c>
      <c r="D24" s="156">
        <v>2.9600000000000001E-2</v>
      </c>
      <c r="E24" s="170">
        <f t="shared" si="0"/>
        <v>-6.0810810810810911E-2</v>
      </c>
      <c r="F24" s="352">
        <v>2.6599999999999999E-2</v>
      </c>
      <c r="G24" s="167">
        <v>2.9600000000000001E-2</v>
      </c>
      <c r="H24" s="173">
        <f t="shared" si="1"/>
        <v>-0.10135135135135144</v>
      </c>
      <c r="J24" s="116"/>
      <c r="K24" s="116"/>
      <c r="L24" s="116"/>
      <c r="M24" s="116"/>
      <c r="N24" s="116"/>
      <c r="O24" s="116"/>
      <c r="P24" s="85"/>
      <c r="Q24" s="85"/>
      <c r="R24" s="85"/>
    </row>
    <row r="25" spans="2:18" ht="18" thickBot="1">
      <c r="B25" s="101" t="s">
        <v>33</v>
      </c>
      <c r="C25" s="357">
        <v>9.9000000000000008E-3</v>
      </c>
      <c r="D25" s="162">
        <v>6.0000000000000001E-3</v>
      </c>
      <c r="E25" s="170">
        <f t="shared" si="0"/>
        <v>0.65000000000000013</v>
      </c>
      <c r="F25" s="352">
        <v>0.01</v>
      </c>
      <c r="G25" s="167">
        <v>5.1000000000000004E-3</v>
      </c>
      <c r="H25" s="173">
        <f t="shared" si="1"/>
        <v>0.96078431372549011</v>
      </c>
      <c r="J25" s="116"/>
      <c r="K25" s="116"/>
      <c r="L25" s="116"/>
      <c r="M25" s="116"/>
      <c r="N25" s="116"/>
      <c r="O25" s="116"/>
      <c r="P25" s="85"/>
      <c r="Q25" s="85"/>
      <c r="R25" s="85"/>
    </row>
    <row r="26" spans="2:18" ht="30" customHeight="1" thickBot="1">
      <c r="B26" s="8" t="s">
        <v>209</v>
      </c>
      <c r="C26" s="358">
        <v>0.248</v>
      </c>
      <c r="D26" s="163">
        <v>0.219</v>
      </c>
      <c r="E26" s="165">
        <v>0.13400000000000001</v>
      </c>
      <c r="F26" s="353">
        <v>0.249</v>
      </c>
      <c r="G26" s="165">
        <v>0.224</v>
      </c>
      <c r="H26" s="127">
        <v>0.112</v>
      </c>
      <c r="J26" s="117"/>
      <c r="K26" s="117"/>
      <c r="L26" s="117"/>
      <c r="M26" s="117"/>
      <c r="N26" s="117"/>
      <c r="O26" s="117"/>
      <c r="P26" s="85"/>
      <c r="Q26" s="85"/>
      <c r="R26" s="85"/>
    </row>
    <row r="27" spans="2:18" ht="10.5" customHeight="1">
      <c r="H27" s="84"/>
      <c r="J27" s="85"/>
      <c r="K27" s="85"/>
      <c r="L27" s="85"/>
      <c r="M27" s="85"/>
      <c r="N27" s="85"/>
      <c r="O27" s="85"/>
      <c r="P27" s="85"/>
      <c r="Q27" s="85"/>
      <c r="R27" s="85"/>
    </row>
    <row r="28" spans="2:18">
      <c r="B28" s="102" t="s">
        <v>210</v>
      </c>
      <c r="H28" s="85"/>
      <c r="J28" s="85"/>
      <c r="K28" s="85"/>
      <c r="L28" s="85"/>
      <c r="M28" s="85"/>
      <c r="N28" s="85"/>
      <c r="O28" s="85"/>
      <c r="P28" s="85"/>
      <c r="Q28" s="85"/>
      <c r="R28" s="85"/>
    </row>
    <row r="29" spans="2:18">
      <c r="B29" s="102" t="s">
        <v>211</v>
      </c>
    </row>
    <row r="30" spans="2:18" ht="14.25" customHeight="1">
      <c r="B30" s="102" t="s">
        <v>212</v>
      </c>
    </row>
    <row r="31" spans="2:18" ht="14.25" customHeight="1">
      <c r="B31" s="102" t="s">
        <v>213</v>
      </c>
    </row>
    <row r="32" spans="2:18" ht="14.25" customHeight="1">
      <c r="B32" s="102" t="s">
        <v>214</v>
      </c>
    </row>
    <row r="33" spans="2:11" ht="14.25" customHeight="1">
      <c r="B33" s="102" t="s">
        <v>215</v>
      </c>
    </row>
    <row r="34" spans="2:11" ht="36.75" customHeight="1">
      <c r="B34" s="474" t="s">
        <v>216</v>
      </c>
      <c r="C34" s="474"/>
      <c r="D34" s="474"/>
      <c r="E34" s="474"/>
      <c r="F34" s="474"/>
      <c r="G34" s="474"/>
      <c r="H34" s="474"/>
    </row>
    <row r="35" spans="2:11" ht="14.25" customHeight="1">
      <c r="B35" s="102" t="s">
        <v>217</v>
      </c>
    </row>
    <row r="36" spans="2:11" ht="14.25" customHeight="1">
      <c r="B36" s="474" t="s">
        <v>218</v>
      </c>
      <c r="C36" s="474"/>
      <c r="D36" s="474"/>
      <c r="E36" s="474"/>
      <c r="F36" s="474"/>
      <c r="G36" s="474"/>
      <c r="H36" s="474"/>
    </row>
    <row r="37" spans="2:11" ht="14.25" customHeight="1">
      <c r="B37" s="102"/>
    </row>
    <row r="38" spans="2:11" ht="15" thickBot="1"/>
    <row r="39" spans="2:11" ht="20.25" customHeight="1" thickBot="1">
      <c r="B39" s="477" t="s">
        <v>219</v>
      </c>
      <c r="C39" s="462" t="s">
        <v>204</v>
      </c>
      <c r="D39" s="463"/>
      <c r="E39" s="464"/>
      <c r="F39" s="462" t="s">
        <v>205</v>
      </c>
      <c r="G39" s="463"/>
      <c r="H39" s="464"/>
    </row>
    <row r="40" spans="2:11" ht="20.25" customHeight="1" thickBot="1">
      <c r="B40" s="478"/>
      <c r="C40" s="158">
        <v>2014</v>
      </c>
      <c r="D40" s="11">
        <v>2013</v>
      </c>
      <c r="E40" s="10" t="s">
        <v>59</v>
      </c>
      <c r="F40" s="158">
        <v>2014</v>
      </c>
      <c r="G40" s="11">
        <v>2013</v>
      </c>
      <c r="H40" s="10" t="s">
        <v>59</v>
      </c>
      <c r="K40" s="94"/>
    </row>
    <row r="41" spans="2:11" ht="18" customHeight="1">
      <c r="B41" s="121" t="s">
        <v>8</v>
      </c>
      <c r="C41" s="174">
        <v>0.999</v>
      </c>
      <c r="D41" s="153">
        <v>0.98199999999999998</v>
      </c>
      <c r="E41" s="175">
        <f>(C41-D41)/D41</f>
        <v>1.7311608961303477E-2</v>
      </c>
      <c r="F41" s="174">
        <v>0.998</v>
      </c>
      <c r="G41" s="153">
        <v>0.98499999999999999</v>
      </c>
      <c r="H41" s="175">
        <f>(F41-G41)/G41</f>
        <v>1.319796954314722E-2</v>
      </c>
      <c r="K41" s="95"/>
    </row>
    <row r="42" spans="2:11" ht="18" customHeight="1">
      <c r="B42" s="122" t="s">
        <v>1</v>
      </c>
      <c r="C42" s="174">
        <v>0.64400000000000002</v>
      </c>
      <c r="D42" s="153">
        <v>0.63100000000000001</v>
      </c>
      <c r="E42" s="175">
        <f t="shared" ref="E42:E60" si="2">(C42-D42)/D42</f>
        <v>2.0602218700475454E-2</v>
      </c>
      <c r="F42" s="174">
        <v>0.64500000000000002</v>
      </c>
      <c r="G42" s="153">
        <v>0.628</v>
      </c>
      <c r="H42" s="175">
        <f t="shared" ref="H42:H60" si="3">(F42-G42)/G42</f>
        <v>2.7070063694267541E-2</v>
      </c>
      <c r="K42" s="95"/>
    </row>
    <row r="43" spans="2:11" ht="18" customHeight="1">
      <c r="B43" s="122" t="s">
        <v>2</v>
      </c>
      <c r="C43" s="174">
        <v>0.56200000000000006</v>
      </c>
      <c r="D43" s="153">
        <v>0.54600000000000004</v>
      </c>
      <c r="E43" s="175">
        <f t="shared" si="2"/>
        <v>2.9304029304029328E-2</v>
      </c>
      <c r="F43" s="174">
        <v>0.55800000000000005</v>
      </c>
      <c r="G43" s="153">
        <v>0.54</v>
      </c>
      <c r="H43" s="175">
        <f t="shared" si="3"/>
        <v>3.3333333333333361E-2</v>
      </c>
      <c r="K43" s="95"/>
    </row>
    <row r="44" spans="2:11" ht="18" customHeight="1">
      <c r="B44" s="122" t="s">
        <v>3</v>
      </c>
      <c r="C44" s="174">
        <v>0.496</v>
      </c>
      <c r="D44" s="153">
        <v>0.49399999999999999</v>
      </c>
      <c r="E44" s="175">
        <f t="shared" si="2"/>
        <v>4.0485829959514205E-3</v>
      </c>
      <c r="F44" s="174">
        <v>0.499</v>
      </c>
      <c r="G44" s="153">
        <v>0.48899999999999999</v>
      </c>
      <c r="H44" s="175">
        <f t="shared" si="3"/>
        <v>2.0449897750511266E-2</v>
      </c>
      <c r="K44" s="95"/>
    </row>
    <row r="45" spans="2:11" ht="18" customHeight="1">
      <c r="B45" s="122" t="s">
        <v>7</v>
      </c>
      <c r="C45" s="174">
        <v>0.35199999999999998</v>
      </c>
      <c r="D45" s="153">
        <v>0.33900000000000002</v>
      </c>
      <c r="E45" s="175">
        <f t="shared" si="2"/>
        <v>3.8348082595870074E-2</v>
      </c>
      <c r="F45" s="174">
        <v>0.35299999999999998</v>
      </c>
      <c r="G45" s="153">
        <v>0.33300000000000002</v>
      </c>
      <c r="H45" s="175">
        <f t="shared" si="3"/>
        <v>6.0060060060059942E-2</v>
      </c>
      <c r="K45" s="95"/>
    </row>
    <row r="46" spans="2:11" ht="18" customHeight="1">
      <c r="B46" s="122" t="s">
        <v>11</v>
      </c>
      <c r="C46" s="174">
        <v>0.89600000000000002</v>
      </c>
      <c r="D46" s="153">
        <v>0.76400000000000001</v>
      </c>
      <c r="E46" s="175">
        <f t="shared" si="2"/>
        <v>0.17277486910994766</v>
      </c>
      <c r="F46" s="174">
        <v>0.89</v>
      </c>
      <c r="G46" s="153">
        <v>0.71799999999999997</v>
      </c>
      <c r="H46" s="175">
        <f t="shared" si="3"/>
        <v>0.23955431754874659</v>
      </c>
      <c r="K46" s="95"/>
    </row>
    <row r="47" spans="2:11" ht="18" customHeight="1">
      <c r="B47" s="122" t="s">
        <v>4</v>
      </c>
      <c r="C47" s="174">
        <v>0.51100000000000001</v>
      </c>
      <c r="D47" s="153">
        <v>0.48</v>
      </c>
      <c r="E47" s="175">
        <f t="shared" si="2"/>
        <v>6.4583333333333395E-2</v>
      </c>
      <c r="F47" s="174">
        <v>0.50900000000000001</v>
      </c>
      <c r="G47" s="153">
        <v>0.46700000000000003</v>
      </c>
      <c r="H47" s="175">
        <f t="shared" si="3"/>
        <v>8.9935760171306167E-2</v>
      </c>
      <c r="K47" s="95"/>
    </row>
    <row r="48" spans="2:11" ht="18" customHeight="1">
      <c r="B48" s="122" t="s">
        <v>10</v>
      </c>
      <c r="C48" s="174">
        <v>0.42899999999999999</v>
      </c>
      <c r="D48" s="153">
        <v>0.39300000000000002</v>
      </c>
      <c r="E48" s="175">
        <f t="shared" si="2"/>
        <v>9.1603053435114434E-2</v>
      </c>
      <c r="F48" s="174">
        <v>0.42499999999999999</v>
      </c>
      <c r="G48" s="153">
        <v>0.38700000000000001</v>
      </c>
      <c r="H48" s="175">
        <f t="shared" si="3"/>
        <v>9.8191214470284185E-2</v>
      </c>
      <c r="K48" s="95"/>
    </row>
    <row r="49" spans="2:11" ht="18" customHeight="1">
      <c r="B49" s="122" t="s">
        <v>5</v>
      </c>
      <c r="C49" s="174">
        <v>0.54800000000000004</v>
      </c>
      <c r="D49" s="153">
        <v>0.53200000000000003</v>
      </c>
      <c r="E49" s="175">
        <f t="shared" si="2"/>
        <v>3.0075187969924838E-2</v>
      </c>
      <c r="F49" s="174">
        <v>0.54700000000000004</v>
      </c>
      <c r="G49" s="153">
        <v>0.52700000000000002</v>
      </c>
      <c r="H49" s="175">
        <f t="shared" si="3"/>
        <v>3.7950664136622424E-2</v>
      </c>
      <c r="K49" s="95"/>
    </row>
    <row r="50" spans="2:11" ht="18" customHeight="1">
      <c r="B50" s="122" t="s">
        <v>6</v>
      </c>
      <c r="C50" s="174">
        <v>0.47099999999999997</v>
      </c>
      <c r="D50" s="153">
        <v>0.42399999999999999</v>
      </c>
      <c r="E50" s="175">
        <f t="shared" si="2"/>
        <v>0.11084905660377356</v>
      </c>
      <c r="F50" s="174">
        <v>0.46800000000000003</v>
      </c>
      <c r="G50" s="153">
        <v>0.41699999999999998</v>
      </c>
      <c r="H50" s="175">
        <f t="shared" si="3"/>
        <v>0.12230215827338141</v>
      </c>
      <c r="K50" s="95"/>
    </row>
    <row r="51" spans="2:11" ht="18" customHeight="1">
      <c r="B51" s="122" t="s">
        <v>24</v>
      </c>
      <c r="C51" s="174">
        <v>0.38100000000000001</v>
      </c>
      <c r="D51" s="153">
        <v>0.34899999999999998</v>
      </c>
      <c r="E51" s="175">
        <f t="shared" si="2"/>
        <v>9.1690544412607544E-2</v>
      </c>
      <c r="F51" s="174">
        <v>0.378</v>
      </c>
      <c r="G51" s="153">
        <v>0.34300000000000003</v>
      </c>
      <c r="H51" s="175">
        <f t="shared" si="3"/>
        <v>0.10204081632653053</v>
      </c>
      <c r="K51" s="95"/>
    </row>
    <row r="52" spans="2:11" ht="18" customHeight="1">
      <c r="B52" s="122" t="s">
        <v>25</v>
      </c>
      <c r="C52" s="174">
        <v>0.55600000000000005</v>
      </c>
      <c r="D52" s="153">
        <v>0.54100000000000004</v>
      </c>
      <c r="E52" s="175">
        <f t="shared" si="2"/>
        <v>2.7726432532347526E-2</v>
      </c>
      <c r="F52" s="174">
        <v>0.55700000000000005</v>
      </c>
      <c r="G52" s="153">
        <v>0.54</v>
      </c>
      <c r="H52" s="175">
        <f t="shared" si="3"/>
        <v>3.1481481481481506E-2</v>
      </c>
      <c r="K52" s="95"/>
    </row>
    <row r="53" spans="2:11" ht="18" customHeight="1">
      <c r="B53" s="122" t="s">
        <v>26</v>
      </c>
      <c r="C53" s="174">
        <v>0.21</v>
      </c>
      <c r="D53" s="153">
        <v>0.20699999999999999</v>
      </c>
      <c r="E53" s="175">
        <f t="shared" si="2"/>
        <v>1.449275362318842E-2</v>
      </c>
      <c r="F53" s="174">
        <v>0.21199999999999999</v>
      </c>
      <c r="G53" s="153">
        <v>0.20300000000000001</v>
      </c>
      <c r="H53" s="175">
        <f t="shared" si="3"/>
        <v>4.4334975369458025E-2</v>
      </c>
      <c r="K53" s="95"/>
    </row>
    <row r="54" spans="2:11" ht="18" customHeight="1">
      <c r="B54" s="122" t="s">
        <v>35</v>
      </c>
      <c r="C54" s="174">
        <v>0.246</v>
      </c>
      <c r="D54" s="153">
        <v>0.216</v>
      </c>
      <c r="E54" s="175">
        <f t="shared" si="2"/>
        <v>0.1388888888888889</v>
      </c>
      <c r="F54" s="174">
        <v>0.252</v>
      </c>
      <c r="G54" s="153">
        <v>0.20599999999999999</v>
      </c>
      <c r="H54" s="175">
        <f t="shared" si="3"/>
        <v>0.22330097087378648</v>
      </c>
      <c r="K54" s="95"/>
    </row>
    <row r="55" spans="2:11" ht="18" customHeight="1">
      <c r="B55" s="122" t="s">
        <v>28</v>
      </c>
      <c r="C55" s="174">
        <v>0.34699999999999998</v>
      </c>
      <c r="D55" s="153">
        <v>0.309</v>
      </c>
      <c r="E55" s="175">
        <f t="shared" si="2"/>
        <v>0.12297734627831708</v>
      </c>
      <c r="F55" s="174">
        <v>0.35499999999999998</v>
      </c>
      <c r="G55" s="153">
        <v>0.29499999999999998</v>
      </c>
      <c r="H55" s="175">
        <f t="shared" si="3"/>
        <v>0.20338983050847459</v>
      </c>
      <c r="K55" s="95"/>
    </row>
    <row r="56" spans="2:11" ht="18" customHeight="1">
      <c r="B56" s="122" t="s">
        <v>29</v>
      </c>
      <c r="C56" s="174">
        <v>0.23100000000000001</v>
      </c>
      <c r="D56" s="153">
        <v>0.187</v>
      </c>
      <c r="E56" s="175">
        <f t="shared" si="2"/>
        <v>0.23529411764705888</v>
      </c>
      <c r="F56" s="174">
        <v>0.23599999999999999</v>
      </c>
      <c r="G56" s="153">
        <v>0.17199999999999999</v>
      </c>
      <c r="H56" s="175">
        <f t="shared" si="3"/>
        <v>0.372093023255814</v>
      </c>
      <c r="K56" s="95"/>
    </row>
    <row r="57" spans="2:11" ht="18" customHeight="1">
      <c r="B57" s="122" t="s">
        <v>36</v>
      </c>
      <c r="C57" s="174">
        <v>0.39300000000000002</v>
      </c>
      <c r="D57" s="154" t="s">
        <v>34</v>
      </c>
      <c r="E57" s="176" t="s">
        <v>34</v>
      </c>
      <c r="F57" s="174">
        <v>0.38</v>
      </c>
      <c r="G57" s="154" t="s">
        <v>34</v>
      </c>
      <c r="H57" s="176" t="s">
        <v>34</v>
      </c>
      <c r="K57" s="95"/>
    </row>
    <row r="58" spans="2:11" ht="18" customHeight="1">
      <c r="B58" s="122" t="s">
        <v>37</v>
      </c>
      <c r="C58" s="174">
        <v>0.35499999999999998</v>
      </c>
      <c r="D58" s="154" t="s">
        <v>34</v>
      </c>
      <c r="E58" s="176" t="s">
        <v>34</v>
      </c>
      <c r="F58" s="174">
        <v>0.35499999999999998</v>
      </c>
      <c r="G58" s="154" t="s">
        <v>34</v>
      </c>
      <c r="H58" s="176" t="s">
        <v>34</v>
      </c>
      <c r="K58" s="95"/>
    </row>
    <row r="59" spans="2:11" ht="18" customHeight="1">
      <c r="B59" s="122" t="s">
        <v>12</v>
      </c>
      <c r="C59" s="174">
        <v>0.995</v>
      </c>
      <c r="D59" s="153">
        <v>0.96499999999999997</v>
      </c>
      <c r="E59" s="175">
        <f t="shared" si="2"/>
        <v>3.1088082901554431E-2</v>
      </c>
      <c r="F59" s="174">
        <v>0.995</v>
      </c>
      <c r="G59" s="153">
        <v>0.95099999999999996</v>
      </c>
      <c r="H59" s="175">
        <f t="shared" si="3"/>
        <v>4.6267087276551044E-2</v>
      </c>
      <c r="K59" s="95"/>
    </row>
    <row r="60" spans="2:11" ht="15.75" thickBot="1">
      <c r="B60" s="123" t="s">
        <v>13</v>
      </c>
      <c r="C60" s="177">
        <v>0.89900000000000002</v>
      </c>
      <c r="D60" s="178">
        <v>0.80700000000000005</v>
      </c>
      <c r="E60" s="179">
        <f t="shared" si="2"/>
        <v>0.11400247831474593</v>
      </c>
      <c r="F60" s="177">
        <v>0.89500000000000002</v>
      </c>
      <c r="G60" s="178">
        <v>0.77</v>
      </c>
      <c r="H60" s="179">
        <f t="shared" si="3"/>
        <v>0.16233766233766234</v>
      </c>
      <c r="K60" s="95"/>
    </row>
    <row r="61" spans="2:11" ht="10.5" customHeight="1">
      <c r="K61" s="96"/>
    </row>
    <row r="62" spans="2:11" ht="14.25" customHeight="1">
      <c r="B62" s="479" t="s">
        <v>220</v>
      </c>
      <c r="C62" s="479"/>
      <c r="D62" s="479"/>
      <c r="E62" s="479"/>
      <c r="F62" s="479"/>
      <c r="G62" s="479"/>
      <c r="H62" s="479"/>
      <c r="I62" s="96"/>
    </row>
    <row r="63" spans="2:11">
      <c r="B63" s="479" t="s">
        <v>221</v>
      </c>
      <c r="C63" s="479"/>
      <c r="D63" s="479"/>
      <c r="E63" s="479"/>
      <c r="F63" s="479"/>
      <c r="G63" s="479"/>
      <c r="H63" s="479"/>
    </row>
    <row r="64" spans="2:11" s="137" customFormat="1" ht="28.5" customHeight="1">
      <c r="B64" s="474" t="s">
        <v>222</v>
      </c>
      <c r="C64" s="474"/>
      <c r="D64" s="474"/>
      <c r="E64" s="474"/>
      <c r="F64" s="474"/>
      <c r="G64" s="474"/>
      <c r="H64" s="474"/>
    </row>
    <row r="65" spans="2:8">
      <c r="B65" s="274" t="s">
        <v>223</v>
      </c>
      <c r="C65" s="103"/>
      <c r="D65" s="103"/>
      <c r="E65" s="103"/>
    </row>
    <row r="66" spans="2:8" ht="14.25" customHeight="1">
      <c r="B66" s="474" t="s">
        <v>224</v>
      </c>
      <c r="C66" s="474"/>
      <c r="D66" s="474"/>
      <c r="E66" s="474"/>
      <c r="F66" s="474"/>
      <c r="G66" s="474"/>
      <c r="H66" s="474"/>
    </row>
    <row r="67" spans="2:8" ht="14.25" customHeight="1">
      <c r="B67" s="474" t="s">
        <v>225</v>
      </c>
      <c r="C67" s="474"/>
      <c r="D67" s="474"/>
      <c r="E67" s="474"/>
      <c r="F67" s="474"/>
      <c r="G67" s="474"/>
      <c r="H67" s="474"/>
    </row>
    <row r="68" spans="2:8">
      <c r="B68" s="274" t="s">
        <v>226</v>
      </c>
    </row>
  </sheetData>
  <mergeCells count="13">
    <mergeCell ref="B67:H67"/>
    <mergeCell ref="C2:E2"/>
    <mergeCell ref="F2:H2"/>
    <mergeCell ref="C39:E39"/>
    <mergeCell ref="F39:H39"/>
    <mergeCell ref="B2:B3"/>
    <mergeCell ref="B39:B40"/>
    <mergeCell ref="B62:H62"/>
    <mergeCell ref="B36:H36"/>
    <mergeCell ref="B63:H63"/>
    <mergeCell ref="B64:H64"/>
    <mergeCell ref="B66:H66"/>
    <mergeCell ref="B34:H34"/>
  </mergeCells>
  <pageMargins left="0.7" right="0.7" top="0.75" bottom="0.75" header="0.3" footer="0.3"/>
  <pageSetup paperSize="9" scale="56" orientation="portrait" horizontalDpi="4294967294" r:id="rId1"/>
</worksheet>
</file>

<file path=xl/worksheets/sheet7.xml><?xml version="1.0" encoding="utf-8"?>
<worksheet xmlns="http://schemas.openxmlformats.org/spreadsheetml/2006/main" xmlns:r="http://schemas.openxmlformats.org/officeDocument/2006/relationships">
  <dimension ref="A1:T32"/>
  <sheetViews>
    <sheetView showGridLines="0" zoomScaleNormal="100" workbookViewId="0">
      <pane xSplit="2" ySplit="4" topLeftCell="C5" activePane="bottomRight" state="frozen"/>
      <selection pane="topRight" activeCell="C1" sqref="C1"/>
      <selection pane="bottomLeft" activeCell="A5" sqref="A5"/>
      <selection pane="bottomRight" activeCell="C5" sqref="C5"/>
    </sheetView>
  </sheetViews>
  <sheetFormatPr defaultRowHeight="14.25"/>
  <cols>
    <col min="1" max="1" width="1.625" customWidth="1"/>
    <col min="2" max="2" width="52.375" customWidth="1"/>
    <col min="3" max="12" width="12.625" customWidth="1"/>
  </cols>
  <sheetData>
    <row r="1" spans="1:19" ht="135" customHeight="1">
      <c r="B1" s="473" t="s">
        <v>227</v>
      </c>
      <c r="C1" s="473"/>
      <c r="D1" s="473"/>
      <c r="E1" s="473"/>
      <c r="F1" s="473"/>
      <c r="G1" s="473"/>
      <c r="H1" s="473"/>
      <c r="I1" s="473"/>
      <c r="J1" s="473"/>
      <c r="K1" s="473"/>
      <c r="L1" s="473"/>
    </row>
    <row r="2" spans="1:19" ht="50.25" customHeight="1" thickBot="1">
      <c r="A2" s="1"/>
      <c r="B2" s="32" t="s">
        <v>51</v>
      </c>
      <c r="C2" s="92"/>
      <c r="D2" s="92"/>
      <c r="E2" s="92"/>
      <c r="F2" s="92"/>
      <c r="G2" s="92"/>
      <c r="H2" s="92"/>
      <c r="I2" s="92"/>
      <c r="J2" s="92"/>
      <c r="K2" s="92"/>
      <c r="L2" s="92"/>
    </row>
    <row r="3" spans="1:19" ht="20.25" customHeight="1" thickBot="1">
      <c r="A3" s="1"/>
      <c r="B3" s="471" t="s">
        <v>81</v>
      </c>
      <c r="C3" s="462">
        <v>2012</v>
      </c>
      <c r="D3" s="463"/>
      <c r="E3" s="463"/>
      <c r="F3" s="463"/>
      <c r="G3" s="462">
        <v>2013</v>
      </c>
      <c r="H3" s="463"/>
      <c r="I3" s="463"/>
      <c r="J3" s="463"/>
      <c r="K3" s="462">
        <v>2014</v>
      </c>
      <c r="L3" s="464"/>
    </row>
    <row r="4" spans="1:19" ht="20.25" customHeight="1" thickBot="1">
      <c r="A4" s="1"/>
      <c r="B4" s="472"/>
      <c r="C4" s="203" t="s">
        <v>44</v>
      </c>
      <c r="D4" s="204" t="s">
        <v>45</v>
      </c>
      <c r="E4" s="204" t="s">
        <v>46</v>
      </c>
      <c r="F4" s="204" t="s">
        <v>47</v>
      </c>
      <c r="G4" s="203" t="s">
        <v>44</v>
      </c>
      <c r="H4" s="204" t="s">
        <v>45</v>
      </c>
      <c r="I4" s="204" t="s">
        <v>46</v>
      </c>
      <c r="J4" s="204" t="s">
        <v>47</v>
      </c>
      <c r="K4" s="203" t="s">
        <v>44</v>
      </c>
      <c r="L4" s="208" t="s">
        <v>45</v>
      </c>
    </row>
    <row r="5" spans="1:19" ht="20.25" customHeight="1" thickBot="1">
      <c r="A5" s="1"/>
      <c r="B5" s="327" t="s">
        <v>192</v>
      </c>
      <c r="C5" s="423" t="s">
        <v>34</v>
      </c>
      <c r="D5" s="454" t="s">
        <v>34</v>
      </c>
      <c r="E5" s="454" t="s">
        <v>34</v>
      </c>
      <c r="F5" s="455" t="s">
        <v>34</v>
      </c>
      <c r="G5" s="194">
        <f>G7+G23</f>
        <v>16348336</v>
      </c>
      <c r="H5" s="24">
        <f t="shared" ref="H5:L5" si="0">H7+H23</f>
        <v>16434266</v>
      </c>
      <c r="I5" s="24">
        <f t="shared" si="0"/>
        <v>16627551</v>
      </c>
      <c r="J5" s="24">
        <f t="shared" si="0"/>
        <v>16447334</v>
      </c>
      <c r="K5" s="194">
        <f t="shared" si="0"/>
        <v>16333003</v>
      </c>
      <c r="L5" s="195">
        <f t="shared" si="0"/>
        <v>16250497</v>
      </c>
      <c r="N5" s="106"/>
      <c r="O5" s="106"/>
      <c r="P5" s="106"/>
      <c r="Q5" s="106"/>
      <c r="R5" s="106"/>
      <c r="S5" s="85"/>
    </row>
    <row r="6" spans="1:19" ht="20.25" customHeight="1">
      <c r="A6" s="1"/>
      <c r="B6" s="444" t="s">
        <v>193</v>
      </c>
      <c r="C6" s="196"/>
      <c r="D6" s="26"/>
      <c r="E6" s="26"/>
      <c r="F6" s="26"/>
      <c r="G6" s="361"/>
      <c r="H6" s="26"/>
      <c r="I6" s="26"/>
      <c r="J6" s="26"/>
      <c r="K6" s="375"/>
      <c r="L6" s="197"/>
      <c r="N6" s="104"/>
      <c r="O6" s="104"/>
      <c r="P6" s="104"/>
      <c r="Q6" s="104"/>
      <c r="R6" s="104"/>
      <c r="S6" s="85"/>
    </row>
    <row r="7" spans="1:19" s="320" customFormat="1" ht="20.25" customHeight="1">
      <c r="A7" s="319"/>
      <c r="B7" s="443" t="s">
        <v>194</v>
      </c>
      <c r="C7" s="198">
        <f>C8+C10+C11</f>
        <v>11532547</v>
      </c>
      <c r="D7" s="186">
        <f t="shared" ref="D7:L7" si="1">D8+D10+D11</f>
        <v>11516833</v>
      </c>
      <c r="E7" s="186">
        <f t="shared" si="1"/>
        <v>11605099</v>
      </c>
      <c r="F7" s="186">
        <f t="shared" si="1"/>
        <v>11735100</v>
      </c>
      <c r="G7" s="198">
        <f t="shared" si="1"/>
        <v>11799951</v>
      </c>
      <c r="H7" s="186">
        <f t="shared" si="1"/>
        <v>11868947</v>
      </c>
      <c r="I7" s="186">
        <f t="shared" si="1"/>
        <v>11908422</v>
      </c>
      <c r="J7" s="186">
        <f t="shared" si="1"/>
        <v>11978807</v>
      </c>
      <c r="K7" s="198">
        <f t="shared" si="1"/>
        <v>11982678</v>
      </c>
      <c r="L7" s="199">
        <f t="shared" si="1"/>
        <v>12023369</v>
      </c>
      <c r="N7" s="106"/>
      <c r="O7" s="106"/>
      <c r="P7" s="106"/>
      <c r="Q7" s="106"/>
      <c r="R7" s="106"/>
      <c r="S7" s="321"/>
    </row>
    <row r="8" spans="1:19" ht="20.25" customHeight="1">
      <c r="A8" s="1"/>
      <c r="B8" s="181" t="s">
        <v>195</v>
      </c>
      <c r="C8" s="196">
        <v>3885022</v>
      </c>
      <c r="D8" s="26">
        <v>3868733</v>
      </c>
      <c r="E8" s="26">
        <v>3921673</v>
      </c>
      <c r="F8" s="26">
        <v>3994875</v>
      </c>
      <c r="G8" s="196">
        <v>4047592</v>
      </c>
      <c r="H8" s="26">
        <v>4127560</v>
      </c>
      <c r="I8" s="26">
        <v>4160343</v>
      </c>
      <c r="J8" s="26">
        <v>4212323</v>
      </c>
      <c r="K8" s="196">
        <v>4236986</v>
      </c>
      <c r="L8" s="197">
        <v>4255544</v>
      </c>
      <c r="N8" s="104"/>
      <c r="O8" s="104"/>
      <c r="P8" s="104"/>
      <c r="Q8" s="104"/>
      <c r="R8" s="104"/>
      <c r="S8" s="85"/>
    </row>
    <row r="9" spans="1:19" s="370" customFormat="1" ht="20.25" customHeight="1">
      <c r="A9" s="367"/>
      <c r="B9" s="182" t="s">
        <v>38</v>
      </c>
      <c r="C9" s="368">
        <v>394001</v>
      </c>
      <c r="D9" s="369">
        <v>416027</v>
      </c>
      <c r="E9" s="369">
        <v>470578</v>
      </c>
      <c r="F9" s="369">
        <v>510617</v>
      </c>
      <c r="G9" s="368">
        <v>559997</v>
      </c>
      <c r="H9" s="369">
        <v>633475</v>
      </c>
      <c r="I9" s="369">
        <v>680316</v>
      </c>
      <c r="J9" s="369">
        <v>719935</v>
      </c>
      <c r="K9" s="196">
        <v>749319</v>
      </c>
      <c r="L9" s="379">
        <v>771481</v>
      </c>
      <c r="N9" s="456"/>
      <c r="O9" s="456"/>
      <c r="P9" s="456"/>
      <c r="Q9" s="456"/>
      <c r="R9" s="456"/>
      <c r="S9" s="372"/>
    </row>
    <row r="10" spans="1:19" ht="20.25" customHeight="1">
      <c r="A10" s="1"/>
      <c r="B10" s="181" t="s">
        <v>196</v>
      </c>
      <c r="C10" s="196">
        <v>6985015</v>
      </c>
      <c r="D10" s="26">
        <v>6978192</v>
      </c>
      <c r="E10" s="26">
        <v>6976594</v>
      </c>
      <c r="F10" s="26">
        <v>6979590</v>
      </c>
      <c r="G10" s="196">
        <v>6941638</v>
      </c>
      <c r="H10" s="26">
        <v>6891314</v>
      </c>
      <c r="I10" s="26">
        <v>6834719</v>
      </c>
      <c r="J10" s="26">
        <v>6778675</v>
      </c>
      <c r="K10" s="196">
        <v>6713629</v>
      </c>
      <c r="L10" s="197">
        <v>6644687</v>
      </c>
      <c r="N10" s="104"/>
      <c r="O10" s="104"/>
      <c r="P10" s="104"/>
      <c r="Q10" s="104"/>
      <c r="R10" s="104"/>
      <c r="S10" s="85"/>
    </row>
    <row r="11" spans="1:19" ht="20.25" customHeight="1">
      <c r="A11" s="1"/>
      <c r="B11" s="181" t="s">
        <v>39</v>
      </c>
      <c r="C11" s="196">
        <v>662510</v>
      </c>
      <c r="D11" s="26">
        <v>669908</v>
      </c>
      <c r="E11" s="26">
        <v>706832</v>
      </c>
      <c r="F11" s="26">
        <v>760635</v>
      </c>
      <c r="G11" s="196">
        <v>810721</v>
      </c>
      <c r="H11" s="26">
        <v>850073</v>
      </c>
      <c r="I11" s="26">
        <v>913360</v>
      </c>
      <c r="J11" s="26">
        <v>987809</v>
      </c>
      <c r="K11" s="457">
        <v>1032063</v>
      </c>
      <c r="L11" s="197">
        <v>1123138</v>
      </c>
      <c r="N11" s="104"/>
      <c r="O11" s="104"/>
      <c r="P11" s="104"/>
      <c r="Q11" s="104"/>
      <c r="R11" s="104"/>
      <c r="S11" s="85"/>
    </row>
    <row r="12" spans="1:19" ht="20.25" customHeight="1" thickBot="1">
      <c r="A12" s="1"/>
      <c r="B12" s="191" t="s">
        <v>197</v>
      </c>
      <c r="C12" s="359">
        <v>6282300</v>
      </c>
      <c r="D12" s="360">
        <v>6264412</v>
      </c>
      <c r="E12" s="360">
        <v>6281184</v>
      </c>
      <c r="F12" s="360">
        <v>6313423</v>
      </c>
      <c r="G12" s="359">
        <v>6318321</v>
      </c>
      <c r="H12" s="360">
        <v>6306877</v>
      </c>
      <c r="I12" s="360">
        <v>6285607</v>
      </c>
      <c r="J12" s="360">
        <v>6287658</v>
      </c>
      <c r="K12" s="359">
        <v>6260662</v>
      </c>
      <c r="L12" s="376">
        <v>6221111</v>
      </c>
      <c r="N12" s="107"/>
      <c r="O12" s="107"/>
      <c r="P12" s="108"/>
      <c r="Q12" s="107"/>
      <c r="R12" s="107"/>
      <c r="S12" s="108"/>
    </row>
    <row r="13" spans="1:19" ht="20.25" customHeight="1">
      <c r="A13" s="1"/>
      <c r="B13" s="190" t="s">
        <v>198</v>
      </c>
      <c r="C13" s="373">
        <f>C14+C16+C17</f>
        <v>11497022</v>
      </c>
      <c r="D13" s="374">
        <f t="shared" ref="D13:L13" si="2">D14+D16+D17</f>
        <v>11521707.333333334</v>
      </c>
      <c r="E13" s="374">
        <f t="shared" si="2"/>
        <v>11558288.666666666</v>
      </c>
      <c r="F13" s="374">
        <f t="shared" si="2"/>
        <v>11659474.499999998</v>
      </c>
      <c r="G13" s="373">
        <f t="shared" si="2"/>
        <v>11772317.5</v>
      </c>
      <c r="H13" s="374">
        <f t="shared" si="2"/>
        <v>11846506.666666668</v>
      </c>
      <c r="I13" s="374">
        <f t="shared" si="2"/>
        <v>11884573.833333334</v>
      </c>
      <c r="J13" s="374">
        <f t="shared" si="2"/>
        <v>11924709.5</v>
      </c>
      <c r="K13" s="373">
        <f t="shared" si="2"/>
        <v>11986199.166666666</v>
      </c>
      <c r="L13" s="377">
        <f t="shared" si="2"/>
        <v>11981389.166666666</v>
      </c>
      <c r="N13" s="105"/>
      <c r="O13" s="105"/>
      <c r="P13" s="109"/>
      <c r="Q13" s="105"/>
      <c r="R13" s="105"/>
      <c r="S13" s="109"/>
    </row>
    <row r="14" spans="1:19" ht="20.25" customHeight="1">
      <c r="A14" s="1"/>
      <c r="B14" s="181" t="s">
        <v>195</v>
      </c>
      <c r="C14" s="196">
        <v>3858338.3333333335</v>
      </c>
      <c r="D14" s="26">
        <v>3879833.8333333335</v>
      </c>
      <c r="E14" s="26">
        <v>3894623</v>
      </c>
      <c r="F14" s="26">
        <v>3955082</v>
      </c>
      <c r="G14" s="196">
        <v>4018306.5</v>
      </c>
      <c r="H14" s="26">
        <v>4098050.6666666665</v>
      </c>
      <c r="I14" s="26">
        <v>4144131.1666666665</v>
      </c>
      <c r="J14" s="26">
        <v>4175145</v>
      </c>
      <c r="K14" s="196">
        <v>4227450.166666667</v>
      </c>
      <c r="L14" s="197">
        <v>4243880</v>
      </c>
      <c r="N14" s="105"/>
      <c r="O14" s="105"/>
      <c r="P14" s="110"/>
      <c r="Q14" s="105"/>
      <c r="R14" s="105"/>
      <c r="S14" s="110"/>
    </row>
    <row r="15" spans="1:19" s="370" customFormat="1" ht="20.25" customHeight="1">
      <c r="A15" s="367"/>
      <c r="B15" s="182" t="s">
        <v>38</v>
      </c>
      <c r="C15" s="368">
        <v>358651.83333333331</v>
      </c>
      <c r="D15" s="369">
        <v>406943.33333333331</v>
      </c>
      <c r="E15" s="369">
        <v>443743.5</v>
      </c>
      <c r="F15" s="369">
        <v>494506.16666666669</v>
      </c>
      <c r="G15" s="368">
        <v>535271.33333333337</v>
      </c>
      <c r="H15" s="369">
        <v>600411.33333333337</v>
      </c>
      <c r="I15" s="369">
        <v>658474.5</v>
      </c>
      <c r="J15" s="369">
        <v>697977.83333333337</v>
      </c>
      <c r="K15" s="378">
        <v>736314.66666666663</v>
      </c>
      <c r="L15" s="379">
        <v>759922.33333333337</v>
      </c>
      <c r="N15" s="371"/>
      <c r="O15" s="371"/>
      <c r="P15" s="371"/>
      <c r="Q15" s="371"/>
      <c r="R15" s="371"/>
      <c r="S15" s="372"/>
    </row>
    <row r="16" spans="1:19" ht="20.25" customHeight="1">
      <c r="A16" s="1"/>
      <c r="B16" s="181" t="s">
        <v>196</v>
      </c>
      <c r="C16" s="196">
        <v>6986950.833333333</v>
      </c>
      <c r="D16" s="26">
        <v>6977393.166666667</v>
      </c>
      <c r="E16" s="26">
        <v>6978772.333333333</v>
      </c>
      <c r="F16" s="26">
        <v>6974525.333333333</v>
      </c>
      <c r="G16" s="196">
        <v>6965606</v>
      </c>
      <c r="H16" s="26">
        <v>6917101.666666667</v>
      </c>
      <c r="I16" s="26">
        <v>6862047.166666667</v>
      </c>
      <c r="J16" s="26">
        <v>6801845</v>
      </c>
      <c r="K16" s="380">
        <v>6749396.333333333</v>
      </c>
      <c r="L16" s="197">
        <v>6670820</v>
      </c>
      <c r="N16" s="110"/>
      <c r="O16" s="112"/>
      <c r="P16" s="112"/>
      <c r="Q16" s="110"/>
      <c r="R16" s="112"/>
      <c r="S16" s="85"/>
    </row>
    <row r="17" spans="1:20" ht="20.25" customHeight="1">
      <c r="A17" s="1"/>
      <c r="B17" s="181" t="s">
        <v>39</v>
      </c>
      <c r="C17" s="196">
        <v>651732.83333333337</v>
      </c>
      <c r="D17" s="26">
        <v>664480.33333333337</v>
      </c>
      <c r="E17" s="26">
        <v>684893.33333333337</v>
      </c>
      <c r="F17" s="26">
        <v>729867.16666666663</v>
      </c>
      <c r="G17" s="196">
        <v>788405</v>
      </c>
      <c r="H17" s="26">
        <v>831354.33333333337</v>
      </c>
      <c r="I17" s="26">
        <v>878395.5</v>
      </c>
      <c r="J17" s="26">
        <v>947719.5</v>
      </c>
      <c r="K17" s="380">
        <v>1009352.6666666666</v>
      </c>
      <c r="L17" s="197">
        <v>1066689.1666666667</v>
      </c>
      <c r="N17" s="110"/>
      <c r="O17" s="110"/>
      <c r="P17" s="110"/>
      <c r="Q17" s="110"/>
      <c r="R17" s="110"/>
      <c r="S17" s="85"/>
    </row>
    <row r="18" spans="1:20" ht="20.25" customHeight="1" thickBot="1">
      <c r="A18" s="1"/>
      <c r="B18" s="191" t="s">
        <v>199</v>
      </c>
      <c r="C18" s="202">
        <v>6288608.666666667</v>
      </c>
      <c r="D18" s="366">
        <v>6272029.333333333</v>
      </c>
      <c r="E18" s="366">
        <v>6271838.333333333</v>
      </c>
      <c r="F18" s="366">
        <v>6291791.166666667</v>
      </c>
      <c r="G18" s="365">
        <v>6316274.666666667</v>
      </c>
      <c r="H18" s="366">
        <v>6317333.333333333</v>
      </c>
      <c r="I18" s="366">
        <v>6293472</v>
      </c>
      <c r="J18" s="366">
        <v>6279978.833333333</v>
      </c>
      <c r="K18" s="365">
        <v>6274951.333333333</v>
      </c>
      <c r="L18" s="381">
        <v>6242449.5</v>
      </c>
      <c r="N18" s="85"/>
      <c r="O18" s="113"/>
      <c r="P18" s="6"/>
      <c r="Q18" s="85"/>
      <c r="R18" s="85"/>
      <c r="S18" s="85"/>
    </row>
    <row r="19" spans="1:20" ht="20.25" customHeight="1">
      <c r="A19" s="1"/>
      <c r="B19" s="192" t="s">
        <v>40</v>
      </c>
      <c r="C19" s="206">
        <v>92.474126579179355</v>
      </c>
      <c r="D19" s="93">
        <v>94.401994427856323</v>
      </c>
      <c r="E19" s="93">
        <v>93.752843754457913</v>
      </c>
      <c r="F19" s="93">
        <v>93.78740367529268</v>
      </c>
      <c r="G19" s="206">
        <v>89.081172631707332</v>
      </c>
      <c r="H19" s="93">
        <v>90.338847862983968</v>
      </c>
      <c r="I19" s="93">
        <v>87.559731518779913</v>
      </c>
      <c r="J19" s="93">
        <v>87.086062101834727</v>
      </c>
      <c r="K19" s="206">
        <v>84.784365820495296</v>
      </c>
      <c r="L19" s="207">
        <v>85.269882167307173</v>
      </c>
      <c r="M19" s="187"/>
      <c r="N19" s="362"/>
      <c r="O19" s="85"/>
      <c r="P19" s="85"/>
      <c r="Q19" s="6"/>
      <c r="R19" s="85"/>
      <c r="S19" s="85"/>
      <c r="T19" s="85"/>
    </row>
    <row r="20" spans="1:20" ht="20.25" customHeight="1">
      <c r="B20" s="183" t="s">
        <v>41</v>
      </c>
      <c r="C20" s="425" t="s">
        <v>34</v>
      </c>
      <c r="D20" s="426" t="s">
        <v>34</v>
      </c>
      <c r="E20" s="426" t="s">
        <v>34</v>
      </c>
      <c r="F20" s="99">
        <v>8.4252884188563901E-2</v>
      </c>
      <c r="G20" s="200">
        <v>8.6500864834109098E-2</v>
      </c>
      <c r="H20" s="99">
        <v>8.7995678097648605E-2</v>
      </c>
      <c r="I20" s="99">
        <v>8.95665783401738E-2</v>
      </c>
      <c r="J20" s="99">
        <v>9.1612274770678806E-2</v>
      </c>
      <c r="K20" s="200">
        <v>9.0641340484564806E-2</v>
      </c>
      <c r="L20" s="201">
        <v>8.7627794752018207E-2</v>
      </c>
      <c r="M20" s="187"/>
      <c r="O20" s="85"/>
      <c r="P20" s="85"/>
      <c r="Q20" s="85"/>
      <c r="R20" s="85"/>
      <c r="S20" s="85"/>
      <c r="T20" s="85"/>
    </row>
    <row r="21" spans="1:20" ht="20.25" customHeight="1" thickBot="1">
      <c r="B21" s="183" t="s">
        <v>42</v>
      </c>
      <c r="C21" s="363">
        <f>C7/C12</f>
        <v>1.8357205163713926</v>
      </c>
      <c r="D21" s="364">
        <f t="shared" ref="D21:K21" si="3">D7/D12</f>
        <v>1.838453952262399</v>
      </c>
      <c r="E21" s="364">
        <f t="shared" si="3"/>
        <v>1.8475973638091163</v>
      </c>
      <c r="F21" s="364">
        <f t="shared" si="3"/>
        <v>1.858753959619053</v>
      </c>
      <c r="G21" s="363">
        <f t="shared" si="3"/>
        <v>1.8675770034475931</v>
      </c>
      <c r="H21" s="364">
        <f t="shared" si="3"/>
        <v>1.8819055770391591</v>
      </c>
      <c r="I21" s="364">
        <f t="shared" si="3"/>
        <v>1.8945540184106324</v>
      </c>
      <c r="J21" s="364">
        <f t="shared" si="3"/>
        <v>1.9051301772456453</v>
      </c>
      <c r="K21" s="363">
        <f t="shared" si="3"/>
        <v>1.9139634115369908</v>
      </c>
      <c r="L21" s="382">
        <f>L7/L12</f>
        <v>1.9326723152825918</v>
      </c>
    </row>
    <row r="22" spans="1:20" ht="20.25" customHeight="1">
      <c r="B22" s="444" t="s">
        <v>200</v>
      </c>
      <c r="C22" s="427"/>
      <c r="D22" s="428"/>
      <c r="E22" s="428"/>
      <c r="F22" s="429"/>
      <c r="G22" s="206"/>
      <c r="H22" s="93"/>
      <c r="I22" s="93"/>
      <c r="J22" s="93"/>
      <c r="K22" s="206"/>
      <c r="L22" s="189"/>
    </row>
    <row r="23" spans="1:20" s="320" customFormat="1" ht="20.25" customHeight="1">
      <c r="B23" s="180" t="s">
        <v>194</v>
      </c>
      <c r="C23" s="430" t="s">
        <v>34</v>
      </c>
      <c r="D23" s="431" t="s">
        <v>34</v>
      </c>
      <c r="E23" s="431" t="s">
        <v>34</v>
      </c>
      <c r="F23" s="432" t="s">
        <v>34</v>
      </c>
      <c r="G23" s="198">
        <f>SUM(G24:G26)</f>
        <v>4548385</v>
      </c>
      <c r="H23" s="186">
        <f t="shared" ref="H23:L23" si="4">SUM(H24:H26)</f>
        <v>4565319</v>
      </c>
      <c r="I23" s="186">
        <f t="shared" si="4"/>
        <v>4719129</v>
      </c>
      <c r="J23" s="186">
        <f t="shared" si="4"/>
        <v>4468527</v>
      </c>
      <c r="K23" s="198">
        <f t="shared" si="4"/>
        <v>4350325</v>
      </c>
      <c r="L23" s="199">
        <f t="shared" si="4"/>
        <v>4227128</v>
      </c>
    </row>
    <row r="24" spans="1:20" ht="20.25" customHeight="1">
      <c r="B24" s="181" t="s">
        <v>201</v>
      </c>
      <c r="C24" s="425" t="s">
        <v>34</v>
      </c>
      <c r="D24" s="426" t="s">
        <v>34</v>
      </c>
      <c r="E24" s="426" t="s">
        <v>34</v>
      </c>
      <c r="F24" s="433" t="s">
        <v>34</v>
      </c>
      <c r="G24" s="196">
        <v>85574</v>
      </c>
      <c r="H24" s="26">
        <v>81441</v>
      </c>
      <c r="I24" s="26">
        <v>84538</v>
      </c>
      <c r="J24" s="26">
        <v>77771</v>
      </c>
      <c r="K24" s="196">
        <v>81619</v>
      </c>
      <c r="L24" s="197">
        <v>66578</v>
      </c>
    </row>
    <row r="25" spans="1:20" ht="20.25" customHeight="1">
      <c r="B25" s="181" t="s">
        <v>202</v>
      </c>
      <c r="C25" s="425" t="s">
        <v>34</v>
      </c>
      <c r="D25" s="426" t="s">
        <v>34</v>
      </c>
      <c r="E25" s="426" t="s">
        <v>34</v>
      </c>
      <c r="F25" s="433" t="s">
        <v>34</v>
      </c>
      <c r="G25" s="196">
        <v>4385742</v>
      </c>
      <c r="H25" s="26">
        <v>4379630</v>
      </c>
      <c r="I25" s="26">
        <v>4475541</v>
      </c>
      <c r="J25" s="26">
        <v>4171810</v>
      </c>
      <c r="K25" s="196">
        <v>4042605</v>
      </c>
      <c r="L25" s="197">
        <v>3923778</v>
      </c>
    </row>
    <row r="26" spans="1:20" ht="20.25" customHeight="1" thickBot="1">
      <c r="B26" s="184" t="s">
        <v>43</v>
      </c>
      <c r="C26" s="434" t="s">
        <v>34</v>
      </c>
      <c r="D26" s="435" t="s">
        <v>34</v>
      </c>
      <c r="E26" s="435" t="s">
        <v>34</v>
      </c>
      <c r="F26" s="436" t="s">
        <v>34</v>
      </c>
      <c r="G26" s="196">
        <v>77069</v>
      </c>
      <c r="H26" s="26">
        <v>104248</v>
      </c>
      <c r="I26" s="26">
        <v>159050</v>
      </c>
      <c r="J26" s="26">
        <v>218946</v>
      </c>
      <c r="K26" s="196">
        <v>226101</v>
      </c>
      <c r="L26" s="197">
        <v>236772</v>
      </c>
    </row>
    <row r="27" spans="1:20" ht="20.25" customHeight="1">
      <c r="B27" s="193" t="s">
        <v>198</v>
      </c>
      <c r="C27" s="427" t="s">
        <v>34</v>
      </c>
      <c r="D27" s="428" t="s">
        <v>34</v>
      </c>
      <c r="E27" s="428" t="s">
        <v>34</v>
      </c>
      <c r="F27" s="429" t="s">
        <v>34</v>
      </c>
      <c r="G27" s="373">
        <f>SUM(G28:G30)</f>
        <v>4549030.666666667</v>
      </c>
      <c r="H27" s="374">
        <f t="shared" ref="H27" si="5">SUM(H28:H30)</f>
        <v>4532089.333333333</v>
      </c>
      <c r="I27" s="374">
        <f t="shared" ref="I27" si="6">SUM(I28:I30)</f>
        <v>4635182.333333333</v>
      </c>
      <c r="J27" s="374">
        <f t="shared" ref="J27" si="7">SUM(J28:J30)</f>
        <v>4599373.333333334</v>
      </c>
      <c r="K27" s="373">
        <f t="shared" ref="K27" si="8">SUM(K28:K30)</f>
        <v>4398037.333333333</v>
      </c>
      <c r="L27" s="377">
        <f t="shared" ref="L27" si="9">SUM(L28:L30)</f>
        <v>4285746.5</v>
      </c>
    </row>
    <row r="28" spans="1:20" ht="20.25" customHeight="1">
      <c r="B28" s="181" t="s">
        <v>201</v>
      </c>
      <c r="C28" s="425" t="s">
        <v>34</v>
      </c>
      <c r="D28" s="426" t="s">
        <v>34</v>
      </c>
      <c r="E28" s="426" t="s">
        <v>34</v>
      </c>
      <c r="F28" s="433" t="s">
        <v>34</v>
      </c>
      <c r="G28" s="196">
        <v>78706.833333333328</v>
      </c>
      <c r="H28" s="26">
        <v>73827.833333333328</v>
      </c>
      <c r="I28" s="26">
        <v>68740.166666666672</v>
      </c>
      <c r="J28" s="26">
        <v>77952.5</v>
      </c>
      <c r="K28" s="196">
        <v>77779</v>
      </c>
      <c r="L28" s="197">
        <v>79253.166666666672</v>
      </c>
    </row>
    <row r="29" spans="1:20" ht="20.25" customHeight="1">
      <c r="B29" s="181" t="s">
        <v>202</v>
      </c>
      <c r="C29" s="425" t="s">
        <v>34</v>
      </c>
      <c r="D29" s="426" t="s">
        <v>34</v>
      </c>
      <c r="E29" s="426" t="s">
        <v>34</v>
      </c>
      <c r="F29" s="433" t="s">
        <v>34</v>
      </c>
      <c r="G29" s="196">
        <v>4397975.666666667</v>
      </c>
      <c r="H29" s="26">
        <v>4370180.666666667</v>
      </c>
      <c r="I29" s="26">
        <v>4431148.833333333</v>
      </c>
      <c r="J29" s="26">
        <v>4338987.166666667</v>
      </c>
      <c r="K29" s="196">
        <v>4091608.5</v>
      </c>
      <c r="L29" s="197">
        <v>3975409.5</v>
      </c>
    </row>
    <row r="30" spans="1:20" ht="20.25" customHeight="1" thickBot="1">
      <c r="B30" s="184" t="s">
        <v>43</v>
      </c>
      <c r="C30" s="434" t="s">
        <v>34</v>
      </c>
      <c r="D30" s="435" t="s">
        <v>34</v>
      </c>
      <c r="E30" s="435" t="s">
        <v>34</v>
      </c>
      <c r="F30" s="436" t="s">
        <v>34</v>
      </c>
      <c r="G30" s="196">
        <v>72348.166666666672</v>
      </c>
      <c r="H30" s="26">
        <v>88080.833333333328</v>
      </c>
      <c r="I30" s="26">
        <v>135293.33333333334</v>
      </c>
      <c r="J30" s="26">
        <v>182433.66666666666</v>
      </c>
      <c r="K30" s="196">
        <v>228649.83333333334</v>
      </c>
      <c r="L30" s="197">
        <v>231083.83333333334</v>
      </c>
    </row>
    <row r="31" spans="1:20" ht="20.25" customHeight="1" thickBot="1">
      <c r="B31" s="458" t="s">
        <v>203</v>
      </c>
      <c r="C31" s="424" t="s">
        <v>34</v>
      </c>
      <c r="D31" s="437" t="s">
        <v>34</v>
      </c>
      <c r="E31" s="437" t="s">
        <v>34</v>
      </c>
      <c r="F31" s="438" t="s">
        <v>34</v>
      </c>
      <c r="G31" s="383">
        <v>18.028125571462471</v>
      </c>
      <c r="H31" s="342">
        <v>19.194775611229907</v>
      </c>
      <c r="I31" s="342">
        <v>18.191855646094815</v>
      </c>
      <c r="J31" s="342">
        <v>17.518940304063623</v>
      </c>
      <c r="K31" s="383">
        <v>16.549676911198162</v>
      </c>
      <c r="L31" s="384">
        <v>17.85188407346309</v>
      </c>
    </row>
    <row r="32" spans="1:20" ht="20.25" customHeight="1"/>
  </sheetData>
  <mergeCells count="5">
    <mergeCell ref="K3:L3"/>
    <mergeCell ref="B1:L1"/>
    <mergeCell ref="B3:B4"/>
    <mergeCell ref="C3:F3"/>
    <mergeCell ref="G3:J3"/>
  </mergeCells>
  <pageMargins left="0.7" right="0.7" top="0.75" bottom="0.75" header="0.3" footer="0.3"/>
  <pageSetup paperSize="9" scale="59" orientation="portrait" horizontalDpi="4294967294" r:id="rId1"/>
  <colBreaks count="1" manualBreakCount="1">
    <brk id="12" max="1048575" man="1"/>
  </colBreaks>
  <ignoredErrors>
    <ignoredError sqref="G27:L27" formulaRange="1"/>
  </ignoredErrors>
</worksheet>
</file>

<file path=xl/worksheets/sheet8.xml><?xml version="1.0" encoding="utf-8"?>
<worksheet xmlns="http://schemas.openxmlformats.org/spreadsheetml/2006/main" xmlns:r="http://schemas.openxmlformats.org/officeDocument/2006/relationships">
  <dimension ref="A1:K30"/>
  <sheetViews>
    <sheetView showGridLines="0"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RowHeight="15"/>
  <cols>
    <col min="1" max="1" width="53.75" style="1" customWidth="1"/>
    <col min="2" max="11" width="15.625" style="1" customWidth="1"/>
    <col min="12" max="16384" width="9" style="1"/>
  </cols>
  <sheetData>
    <row r="1" spans="1:11" ht="50.25" customHeight="1" thickBot="1">
      <c r="A1" s="32" t="s">
        <v>230</v>
      </c>
      <c r="B1" s="32"/>
      <c r="C1" s="32"/>
      <c r="D1" s="32"/>
      <c r="E1" s="32"/>
      <c r="F1" s="32"/>
      <c r="G1" s="32"/>
      <c r="H1" s="32"/>
      <c r="I1" s="32"/>
      <c r="J1" s="32"/>
      <c r="K1" s="32"/>
    </row>
    <row r="2" spans="1:11" ht="20.25" customHeight="1">
      <c r="A2" s="45" t="s">
        <v>52</v>
      </c>
      <c r="B2" s="480" t="s">
        <v>14</v>
      </c>
      <c r="C2" s="480" t="s">
        <v>15</v>
      </c>
      <c r="D2" s="480" t="s">
        <v>16</v>
      </c>
      <c r="E2" s="480" t="s">
        <v>17</v>
      </c>
      <c r="F2" s="480" t="s">
        <v>18</v>
      </c>
      <c r="G2" s="480" t="s">
        <v>19</v>
      </c>
      <c r="H2" s="480" t="s">
        <v>20</v>
      </c>
      <c r="I2" s="480" t="s">
        <v>21</v>
      </c>
      <c r="J2" s="480" t="s">
        <v>22</v>
      </c>
      <c r="K2" s="480" t="s">
        <v>23</v>
      </c>
    </row>
    <row r="3" spans="1:11" ht="20.25" customHeight="1" thickBot="1">
      <c r="A3" s="3" t="s">
        <v>53</v>
      </c>
      <c r="B3" s="481"/>
      <c r="C3" s="481"/>
      <c r="D3" s="481"/>
      <c r="E3" s="481"/>
      <c r="F3" s="481"/>
      <c r="G3" s="481"/>
      <c r="H3" s="481"/>
      <c r="I3" s="481"/>
      <c r="J3" s="481"/>
      <c r="K3" s="481"/>
    </row>
    <row r="4" spans="1:11" ht="30" customHeight="1" thickBot="1">
      <c r="A4" s="42" t="s">
        <v>232</v>
      </c>
      <c r="B4" s="313">
        <f>SUM(B5:B8)</f>
        <v>669.2</v>
      </c>
      <c r="C4" s="313">
        <f t="shared" ref="C4:K4" si="0">SUM(C5:C8)</f>
        <v>713.8</v>
      </c>
      <c r="D4" s="313">
        <f t="shared" si="0"/>
        <v>644.5</v>
      </c>
      <c r="E4" s="313">
        <f t="shared" si="0"/>
        <v>750.60000000000014</v>
      </c>
      <c r="F4" s="313">
        <f t="shared" si="0"/>
        <v>697.1</v>
      </c>
      <c r="G4" s="313">
        <f t="shared" si="0"/>
        <v>735.9</v>
      </c>
      <c r="H4" s="313">
        <f t="shared" si="0"/>
        <v>677.30000000000007</v>
      </c>
      <c r="I4" s="313">
        <f t="shared" si="0"/>
        <v>800.40000000000009</v>
      </c>
      <c r="J4" s="313">
        <f t="shared" si="0"/>
        <v>723.29999999999984</v>
      </c>
      <c r="K4" s="385">
        <f t="shared" si="0"/>
        <v>793</v>
      </c>
    </row>
    <row r="5" spans="1:11" ht="20.25" customHeight="1">
      <c r="A5" s="59" t="s">
        <v>54</v>
      </c>
      <c r="B5" s="314">
        <v>424</v>
      </c>
      <c r="C5" s="314">
        <v>427.1</v>
      </c>
      <c r="D5" s="314">
        <v>434.4</v>
      </c>
      <c r="E5" s="314">
        <v>446.6</v>
      </c>
      <c r="F5" s="314">
        <v>451.6</v>
      </c>
      <c r="G5" s="314">
        <v>452</v>
      </c>
      <c r="H5" s="314">
        <v>460.3</v>
      </c>
      <c r="I5" s="314">
        <v>466.1</v>
      </c>
      <c r="J5" s="314">
        <f>1672.3-1204.5</f>
        <v>467.79999999999995</v>
      </c>
      <c r="K5" s="311">
        <v>471.1</v>
      </c>
    </row>
    <row r="6" spans="1:11" ht="20.25" customHeight="1">
      <c r="A6" s="60" t="s">
        <v>55</v>
      </c>
      <c r="B6" s="314">
        <v>234.6</v>
      </c>
      <c r="C6" s="314">
        <v>272.7</v>
      </c>
      <c r="D6" s="314">
        <v>198</v>
      </c>
      <c r="E6" s="314">
        <v>286.3</v>
      </c>
      <c r="F6" s="314">
        <v>224</v>
      </c>
      <c r="G6" s="314">
        <v>265.2</v>
      </c>
      <c r="H6" s="314">
        <v>203.9</v>
      </c>
      <c r="I6" s="314">
        <v>317.10000000000002</v>
      </c>
      <c r="J6" s="314">
        <f>721.3-479.1</f>
        <v>242.19999999999993</v>
      </c>
      <c r="K6" s="311">
        <v>304</v>
      </c>
    </row>
    <row r="7" spans="1:11" ht="20.25" customHeight="1">
      <c r="A7" s="60" t="s">
        <v>61</v>
      </c>
      <c r="B7" s="314">
        <v>2.7</v>
      </c>
      <c r="C7" s="314">
        <v>6.2</v>
      </c>
      <c r="D7" s="314">
        <v>2.6</v>
      </c>
      <c r="E7" s="314">
        <v>7.2</v>
      </c>
      <c r="F7" s="314">
        <v>13.1</v>
      </c>
      <c r="G7" s="314">
        <v>11.8</v>
      </c>
      <c r="H7" s="314">
        <v>7.2</v>
      </c>
      <c r="I7" s="314">
        <v>9.6999999999999993</v>
      </c>
      <c r="J7" s="314">
        <f>63.3-55.4</f>
        <v>7.8999999999999986</v>
      </c>
      <c r="K7" s="311">
        <v>12.8</v>
      </c>
    </row>
    <row r="8" spans="1:11" ht="20.25" customHeight="1" thickBot="1">
      <c r="A8" s="62" t="s">
        <v>62</v>
      </c>
      <c r="B8" s="314">
        <v>7.9</v>
      </c>
      <c r="C8" s="314">
        <v>7.8</v>
      </c>
      <c r="D8" s="314">
        <v>9.5</v>
      </c>
      <c r="E8" s="314">
        <v>10.5</v>
      </c>
      <c r="F8" s="314">
        <v>8.4</v>
      </c>
      <c r="G8" s="314">
        <v>6.9</v>
      </c>
      <c r="H8" s="314">
        <v>5.9</v>
      </c>
      <c r="I8" s="314">
        <v>7.5</v>
      </c>
      <c r="J8" s="314">
        <f>12.3-6.9</f>
        <v>5.4</v>
      </c>
      <c r="K8" s="311">
        <v>5.0999999999999996</v>
      </c>
    </row>
    <row r="9" spans="1:11" ht="30" customHeight="1" thickBot="1">
      <c r="A9" s="42" t="s">
        <v>63</v>
      </c>
      <c r="B9" s="313">
        <f>SUM(B10:B17)</f>
        <v>-464.5</v>
      </c>
      <c r="C9" s="313">
        <f t="shared" ref="C9:K9" si="1">SUM(C10:C17)</f>
        <v>-499.7</v>
      </c>
      <c r="D9" s="313">
        <f t="shared" si="1"/>
        <v>-444.9</v>
      </c>
      <c r="E9" s="313">
        <f t="shared" si="1"/>
        <v>-562.4</v>
      </c>
      <c r="F9" s="313">
        <f t="shared" si="1"/>
        <v>-512.91999999999996</v>
      </c>
      <c r="G9" s="313">
        <f t="shared" si="1"/>
        <v>-542.4</v>
      </c>
      <c r="H9" s="313">
        <f t="shared" si="1"/>
        <v>-510.7</v>
      </c>
      <c r="I9" s="313">
        <f t="shared" si="1"/>
        <v>-591.70000000000016</v>
      </c>
      <c r="J9" s="313">
        <f t="shared" si="1"/>
        <v>-507.40000000000003</v>
      </c>
      <c r="K9" s="385">
        <f t="shared" si="1"/>
        <v>-578.9</v>
      </c>
    </row>
    <row r="10" spans="1:11" ht="20.25" customHeight="1">
      <c r="A10" s="59" t="s">
        <v>64</v>
      </c>
      <c r="B10" s="314">
        <v>-206.8</v>
      </c>
      <c r="C10" s="314">
        <v>-226.6</v>
      </c>
      <c r="D10" s="314">
        <v>-171.5</v>
      </c>
      <c r="E10" s="314">
        <v>-219</v>
      </c>
      <c r="F10" s="314">
        <v>-207.4</v>
      </c>
      <c r="G10" s="314">
        <v>-239.5</v>
      </c>
      <c r="H10" s="314">
        <v>-219.3</v>
      </c>
      <c r="I10" s="314">
        <v>-260.7</v>
      </c>
      <c r="J10" s="314">
        <f>-471.5+260.9</f>
        <v>-210.60000000000002</v>
      </c>
      <c r="K10" s="311">
        <v>-259.39999999999998</v>
      </c>
    </row>
    <row r="11" spans="1:11" ht="20.25" customHeight="1">
      <c r="A11" s="60" t="s">
        <v>65</v>
      </c>
      <c r="B11" s="314">
        <v>-71.5</v>
      </c>
      <c r="C11" s="314">
        <v>-71.8</v>
      </c>
      <c r="D11" s="314">
        <v>-73.7</v>
      </c>
      <c r="E11" s="314">
        <v>-95.7</v>
      </c>
      <c r="F11" s="314">
        <v>-79</v>
      </c>
      <c r="G11" s="314">
        <v>-81.3</v>
      </c>
      <c r="H11" s="314">
        <v>-79.3</v>
      </c>
      <c r="I11" s="314">
        <v>-92.4</v>
      </c>
      <c r="J11" s="314">
        <f>-207.6+132.2</f>
        <v>-75.400000000000006</v>
      </c>
      <c r="K11" s="311">
        <v>-76.2</v>
      </c>
    </row>
    <row r="12" spans="1:11" ht="20.25" customHeight="1">
      <c r="A12" s="60" t="s">
        <v>66</v>
      </c>
      <c r="B12" s="314">
        <v>-54.4</v>
      </c>
      <c r="C12" s="314">
        <v>-56.7</v>
      </c>
      <c r="D12" s="314">
        <v>-60.2</v>
      </c>
      <c r="E12" s="314">
        <v>-71.7</v>
      </c>
      <c r="F12" s="314">
        <v>-60.7</v>
      </c>
      <c r="G12" s="314">
        <v>-62.3</v>
      </c>
      <c r="H12" s="314">
        <v>-64.900000000000006</v>
      </c>
      <c r="I12" s="314">
        <v>-68.599999999999994</v>
      </c>
      <c r="J12" s="314">
        <f>-373.8+311.3</f>
        <v>-62.5</v>
      </c>
      <c r="K12" s="311">
        <v>-65.5</v>
      </c>
    </row>
    <row r="13" spans="1:11" s="461" customFormat="1" ht="30" customHeight="1">
      <c r="A13" s="60" t="s">
        <v>233</v>
      </c>
      <c r="B13" s="459">
        <v>-49.7</v>
      </c>
      <c r="C13" s="459">
        <v>-55.1</v>
      </c>
      <c r="D13" s="459">
        <v>-58.6</v>
      </c>
      <c r="E13" s="459">
        <v>-59.3</v>
      </c>
      <c r="F13" s="459">
        <v>-60.7</v>
      </c>
      <c r="G13" s="459">
        <v>-62</v>
      </c>
      <c r="H13" s="459">
        <v>-62.2</v>
      </c>
      <c r="I13" s="459">
        <v>-71.400000000000006</v>
      </c>
      <c r="J13" s="459">
        <f>-359.3+288</f>
        <v>-71.300000000000011</v>
      </c>
      <c r="K13" s="460">
        <v>-73.8</v>
      </c>
    </row>
    <row r="14" spans="1:11" ht="20.25" customHeight="1">
      <c r="A14" s="60" t="s">
        <v>67</v>
      </c>
      <c r="B14" s="314">
        <v>-40.6</v>
      </c>
      <c r="C14" s="314">
        <v>-40.299999999999997</v>
      </c>
      <c r="D14" s="314">
        <v>-38.9</v>
      </c>
      <c r="E14" s="314">
        <v>-58.6</v>
      </c>
      <c r="F14" s="314">
        <v>-43.1</v>
      </c>
      <c r="G14" s="314">
        <v>-41.9</v>
      </c>
      <c r="H14" s="314">
        <v>-40.4</v>
      </c>
      <c r="I14" s="314">
        <v>-53.2</v>
      </c>
      <c r="J14" s="314">
        <f>-152.8+108.2</f>
        <v>-44.600000000000009</v>
      </c>
      <c r="K14" s="311">
        <v>-48.4</v>
      </c>
    </row>
    <row r="15" spans="1:11" ht="20.25" customHeight="1">
      <c r="A15" s="60" t="s">
        <v>68</v>
      </c>
      <c r="B15" s="314">
        <v>-5.5</v>
      </c>
      <c r="C15" s="314">
        <v>-7.6</v>
      </c>
      <c r="D15" s="314">
        <v>-7</v>
      </c>
      <c r="E15" s="314">
        <v>-16.100000000000001</v>
      </c>
      <c r="F15" s="314">
        <v>-25.9</v>
      </c>
      <c r="G15" s="314">
        <v>-16.8</v>
      </c>
      <c r="H15" s="314">
        <v>-10.6</v>
      </c>
      <c r="I15" s="314">
        <v>-10.6</v>
      </c>
      <c r="J15" s="314">
        <f>-200+189.7</f>
        <v>-10.300000000000011</v>
      </c>
      <c r="K15" s="311">
        <v>-14.4</v>
      </c>
    </row>
    <row r="16" spans="1:11" ht="30" customHeight="1">
      <c r="A16" s="60" t="s">
        <v>69</v>
      </c>
      <c r="B16" s="314">
        <v>-5.9</v>
      </c>
      <c r="C16" s="314">
        <v>-8.4</v>
      </c>
      <c r="D16" s="314">
        <v>-5.3</v>
      </c>
      <c r="E16" s="314">
        <v>-7.8</v>
      </c>
      <c r="F16" s="314">
        <v>-6.42</v>
      </c>
      <c r="G16" s="314">
        <v>-9.3000000000000007</v>
      </c>
      <c r="H16" s="314">
        <v>-5.3</v>
      </c>
      <c r="I16" s="314">
        <v>-7.2</v>
      </c>
      <c r="J16" s="314">
        <f>-24.8+18.1</f>
        <v>-6.6999999999999993</v>
      </c>
      <c r="K16" s="311">
        <v>-12.1</v>
      </c>
    </row>
    <row r="17" spans="1:11" ht="15.75" thickBot="1">
      <c r="A17" s="62" t="s">
        <v>70</v>
      </c>
      <c r="B17" s="314">
        <v>-30.1</v>
      </c>
      <c r="C17" s="314">
        <v>-33.200000000000003</v>
      </c>
      <c r="D17" s="314">
        <v>-29.7</v>
      </c>
      <c r="E17" s="314">
        <v>-34.200000000000003</v>
      </c>
      <c r="F17" s="314">
        <v>-29.7</v>
      </c>
      <c r="G17" s="314">
        <v>-29.3</v>
      </c>
      <c r="H17" s="314">
        <v>-28.7</v>
      </c>
      <c r="I17" s="314">
        <v>-27.6</v>
      </c>
      <c r="J17" s="314">
        <f>-69.4+43.4</f>
        <v>-26.000000000000007</v>
      </c>
      <c r="K17" s="311">
        <v>-29.1</v>
      </c>
    </row>
    <row r="18" spans="1:11" ht="30" customHeight="1" thickBot="1">
      <c r="A18" s="33" t="s">
        <v>71</v>
      </c>
      <c r="B18" s="420">
        <v>-1.7</v>
      </c>
      <c r="C18" s="420">
        <v>-1.1000000000000001</v>
      </c>
      <c r="D18" s="420">
        <v>-2</v>
      </c>
      <c r="E18" s="420">
        <v>-12.7</v>
      </c>
      <c r="F18" s="420">
        <v>0.5</v>
      </c>
      <c r="G18" s="420">
        <v>1.5</v>
      </c>
      <c r="H18" s="420">
        <v>36.799999999999997</v>
      </c>
      <c r="I18" s="420">
        <v>-1.9</v>
      </c>
      <c r="J18" s="420">
        <v>3.6</v>
      </c>
      <c r="K18" s="421">
        <v>-1</v>
      </c>
    </row>
    <row r="19" spans="1:11" ht="30" customHeight="1" thickBot="1">
      <c r="A19" s="78" t="s">
        <v>72</v>
      </c>
      <c r="B19" s="315">
        <f>B4+B9+B18</f>
        <v>203.00000000000006</v>
      </c>
      <c r="C19" s="315">
        <f t="shared" ref="C19:K19" si="2">C4+C9+C18</f>
        <v>212.99999999999997</v>
      </c>
      <c r="D19" s="315">
        <f t="shared" si="2"/>
        <v>197.60000000000002</v>
      </c>
      <c r="E19" s="315">
        <f t="shared" si="2"/>
        <v>175.50000000000017</v>
      </c>
      <c r="F19" s="315">
        <f t="shared" si="2"/>
        <v>184.68000000000006</v>
      </c>
      <c r="G19" s="315">
        <f t="shared" si="2"/>
        <v>195</v>
      </c>
      <c r="H19" s="315">
        <f t="shared" si="2"/>
        <v>203.40000000000009</v>
      </c>
      <c r="I19" s="315">
        <f t="shared" si="2"/>
        <v>206.79999999999993</v>
      </c>
      <c r="J19" s="315">
        <f t="shared" si="2"/>
        <v>219.4999999999998</v>
      </c>
      <c r="K19" s="385">
        <f t="shared" si="2"/>
        <v>213.10000000000002</v>
      </c>
    </row>
    <row r="20" spans="1:11" ht="20.25" customHeight="1">
      <c r="A20" s="45" t="s">
        <v>73</v>
      </c>
      <c r="B20" s="45">
        <v>12.5</v>
      </c>
      <c r="C20" s="45">
        <v>-8.5</v>
      </c>
      <c r="D20" s="45">
        <v>5.3</v>
      </c>
      <c r="E20" s="45">
        <v>5</v>
      </c>
      <c r="F20" s="45">
        <v>3.8</v>
      </c>
      <c r="G20" s="45">
        <v>0.7</v>
      </c>
      <c r="H20" s="45">
        <v>7.4</v>
      </c>
      <c r="I20" s="45">
        <v>4.0999999999999996</v>
      </c>
      <c r="J20" s="45">
        <v>1.2000000000000028</v>
      </c>
      <c r="K20" s="310">
        <v>13</v>
      </c>
    </row>
    <row r="21" spans="1:11" ht="20.25" customHeight="1">
      <c r="A21" s="439" t="s">
        <v>74</v>
      </c>
      <c r="B21" s="7">
        <v>30.1</v>
      </c>
      <c r="C21" s="7">
        <v>-92.4</v>
      </c>
      <c r="D21" s="7">
        <v>-5.2</v>
      </c>
      <c r="E21" s="7">
        <v>-43.1</v>
      </c>
      <c r="F21" s="7">
        <v>-80.099999999999994</v>
      </c>
      <c r="G21" s="7">
        <v>-102.4</v>
      </c>
      <c r="H21" s="7">
        <v>-10.7</v>
      </c>
      <c r="I21" s="7">
        <v>-22.8</v>
      </c>
      <c r="J21" s="7">
        <v>-108.70000000000005</v>
      </c>
      <c r="K21" s="310">
        <v>-127</v>
      </c>
    </row>
    <row r="22" spans="1:11" ht="30" customHeight="1" thickBot="1">
      <c r="A22" s="62" t="s">
        <v>75</v>
      </c>
      <c r="B22" s="80">
        <v>0.7</v>
      </c>
      <c r="C22" s="80">
        <v>0.8</v>
      </c>
      <c r="D22" s="80">
        <v>0.5</v>
      </c>
      <c r="E22" s="80">
        <v>0.8</v>
      </c>
      <c r="F22" s="80">
        <v>0.7</v>
      </c>
      <c r="G22" s="80">
        <v>0.8</v>
      </c>
      <c r="H22" s="80">
        <v>0.7</v>
      </c>
      <c r="I22" s="80">
        <v>0.6</v>
      </c>
      <c r="J22" s="80">
        <v>0.60000000000000009</v>
      </c>
      <c r="K22" s="310">
        <v>0.7</v>
      </c>
    </row>
    <row r="23" spans="1:11" ht="30" customHeight="1" thickBot="1">
      <c r="A23" s="81" t="s">
        <v>76</v>
      </c>
      <c r="B23" s="419">
        <f>B19+B20+B21+B22</f>
        <v>246.30000000000004</v>
      </c>
      <c r="C23" s="419">
        <f t="shared" ref="C23:K23" si="3">C19+C20+C21+C22</f>
        <v>112.89999999999996</v>
      </c>
      <c r="D23" s="419">
        <f t="shared" si="3"/>
        <v>198.20000000000005</v>
      </c>
      <c r="E23" s="419">
        <f t="shared" si="3"/>
        <v>138.20000000000019</v>
      </c>
      <c r="F23" s="419">
        <f t="shared" si="3"/>
        <v>109.08000000000008</v>
      </c>
      <c r="G23" s="419">
        <f t="shared" si="3"/>
        <v>94.09999999999998</v>
      </c>
      <c r="H23" s="419">
        <f t="shared" si="3"/>
        <v>200.8000000000001</v>
      </c>
      <c r="I23" s="419">
        <f t="shared" si="3"/>
        <v>188.6999999999999</v>
      </c>
      <c r="J23" s="419">
        <f t="shared" si="3"/>
        <v>112.59999999999977</v>
      </c>
      <c r="K23" s="385">
        <f t="shared" si="3"/>
        <v>99.800000000000026</v>
      </c>
    </row>
    <row r="24" spans="1:11" ht="30" customHeight="1" thickBot="1">
      <c r="A24" s="82" t="s">
        <v>77</v>
      </c>
      <c r="B24" s="82">
        <v>-41.2</v>
      </c>
      <c r="C24" s="82">
        <v>-13.4</v>
      </c>
      <c r="D24" s="82">
        <v>-26.2</v>
      </c>
      <c r="E24" s="82">
        <v>-16.600000000000001</v>
      </c>
      <c r="F24" s="82">
        <v>-14</v>
      </c>
      <c r="G24" s="82">
        <v>-13.4</v>
      </c>
      <c r="H24" s="82">
        <v>-24.4</v>
      </c>
      <c r="I24" s="82">
        <v>-15.5</v>
      </c>
      <c r="J24" s="82">
        <v>-14.400000000000002</v>
      </c>
      <c r="K24" s="311">
        <v>-7.1</v>
      </c>
    </row>
    <row r="25" spans="1:11" ht="30" customHeight="1" thickBot="1">
      <c r="A25" s="79" t="s">
        <v>78</v>
      </c>
      <c r="B25" s="422">
        <f>B23+B24</f>
        <v>205.10000000000002</v>
      </c>
      <c r="C25" s="422">
        <f t="shared" ref="C25:K25" si="4">C23+C24</f>
        <v>99.499999999999957</v>
      </c>
      <c r="D25" s="422">
        <f t="shared" si="4"/>
        <v>172.00000000000006</v>
      </c>
      <c r="E25" s="422">
        <f t="shared" si="4"/>
        <v>121.60000000000019</v>
      </c>
      <c r="F25" s="422">
        <f t="shared" si="4"/>
        <v>95.080000000000084</v>
      </c>
      <c r="G25" s="422">
        <f t="shared" si="4"/>
        <v>80.699999999999974</v>
      </c>
      <c r="H25" s="422">
        <f t="shared" si="4"/>
        <v>176.40000000000009</v>
      </c>
      <c r="I25" s="422">
        <f t="shared" si="4"/>
        <v>173.1999999999999</v>
      </c>
      <c r="J25" s="422">
        <f t="shared" si="4"/>
        <v>98.199999999999761</v>
      </c>
      <c r="K25" s="385">
        <f t="shared" si="4"/>
        <v>92.700000000000031</v>
      </c>
    </row>
    <row r="26" spans="1:11" ht="30" customHeight="1" thickBot="1">
      <c r="A26" s="12"/>
      <c r="B26" s="12"/>
      <c r="C26" s="12"/>
      <c r="D26" s="12"/>
      <c r="E26" s="12"/>
      <c r="F26" s="12"/>
      <c r="G26" s="12"/>
      <c r="H26" s="12"/>
      <c r="I26" s="12"/>
      <c r="J26" s="12"/>
      <c r="K26" s="57"/>
    </row>
    <row r="27" spans="1:11" ht="30" customHeight="1">
      <c r="A27" s="49" t="s">
        <v>0</v>
      </c>
      <c r="B27" s="316">
        <f>B19-B12</f>
        <v>257.40000000000003</v>
      </c>
      <c r="C27" s="316">
        <f t="shared" ref="C27:K27" si="5">C19-C12</f>
        <v>269.7</v>
      </c>
      <c r="D27" s="316">
        <f t="shared" si="5"/>
        <v>257.8</v>
      </c>
      <c r="E27" s="316">
        <f t="shared" si="5"/>
        <v>247.20000000000016</v>
      </c>
      <c r="F27" s="316">
        <f t="shared" si="5"/>
        <v>245.38000000000005</v>
      </c>
      <c r="G27" s="316">
        <f t="shared" si="5"/>
        <v>257.3</v>
      </c>
      <c r="H27" s="316">
        <f t="shared" si="5"/>
        <v>268.30000000000007</v>
      </c>
      <c r="I27" s="316">
        <f t="shared" si="5"/>
        <v>275.39999999999992</v>
      </c>
      <c r="J27" s="316">
        <f t="shared" si="5"/>
        <v>281.99999999999977</v>
      </c>
      <c r="K27" s="317">
        <f t="shared" si="5"/>
        <v>278.60000000000002</v>
      </c>
    </row>
    <row r="28" spans="1:11" ht="30" customHeight="1" thickBot="1">
      <c r="A28" s="50" t="s">
        <v>229</v>
      </c>
      <c r="B28" s="318">
        <f t="shared" ref="B28:K28" si="6">B27/B4</f>
        <v>0.38463837417812313</v>
      </c>
      <c r="C28" s="318">
        <f t="shared" si="6"/>
        <v>0.377836929111796</v>
      </c>
      <c r="D28" s="318">
        <f t="shared" si="6"/>
        <v>0.4</v>
      </c>
      <c r="E28" s="318">
        <f t="shared" si="6"/>
        <v>0.32933653077537983</v>
      </c>
      <c r="F28" s="318">
        <f t="shared" si="6"/>
        <v>0.35200114761153356</v>
      </c>
      <c r="G28" s="318">
        <f t="shared" si="6"/>
        <v>0.34963989672509854</v>
      </c>
      <c r="H28" s="318">
        <f t="shared" si="6"/>
        <v>0.39613169939465531</v>
      </c>
      <c r="I28" s="318">
        <f t="shared" si="6"/>
        <v>0.34407796101949012</v>
      </c>
      <c r="J28" s="318">
        <f t="shared" si="6"/>
        <v>0.38987971795935272</v>
      </c>
      <c r="K28" s="312">
        <f t="shared" si="6"/>
        <v>0.35132408575031526</v>
      </c>
    </row>
    <row r="29" spans="1:11">
      <c r="A29" s="72"/>
      <c r="B29" s="72"/>
      <c r="C29" s="72"/>
      <c r="D29" s="72"/>
      <c r="E29" s="72"/>
      <c r="F29" s="72"/>
      <c r="G29" s="72"/>
      <c r="H29" s="72"/>
      <c r="I29" s="72"/>
      <c r="J29" s="72"/>
      <c r="K29" s="72"/>
    </row>
    <row r="30" spans="1:11">
      <c r="A30" s="92"/>
      <c r="B30" s="92"/>
      <c r="C30" s="92"/>
      <c r="D30" s="92"/>
      <c r="E30" s="92"/>
      <c r="F30" s="92"/>
      <c r="G30" s="92"/>
      <c r="H30" s="92"/>
      <c r="I30" s="92"/>
      <c r="J30" s="92"/>
      <c r="K30" s="92"/>
    </row>
  </sheetData>
  <mergeCells count="10">
    <mergeCell ref="B2:B3"/>
    <mergeCell ref="C2:C3"/>
    <mergeCell ref="D2:D3"/>
    <mergeCell ref="E2:E3"/>
    <mergeCell ref="F2:F3"/>
    <mergeCell ref="G2:G3"/>
    <mergeCell ref="H2:H3"/>
    <mergeCell ref="I2:I3"/>
    <mergeCell ref="J2:J3"/>
    <mergeCell ref="K2:K3"/>
  </mergeCells>
  <pageMargins left="0.7" right="0.7" top="0.75" bottom="0.75" header="0.3" footer="0.3"/>
  <pageSetup paperSize="9" scale="49" orientation="portrait" horizontalDpi="4294967294" r:id="rId1"/>
  <ignoredErrors>
    <ignoredError sqref="K9 F9:I9 B9:E9" formulaRange="1"/>
  </ignoredErrors>
</worksheet>
</file>

<file path=xl/worksheets/sheet9.xml><?xml version="1.0" encoding="utf-8"?>
<worksheet xmlns="http://schemas.openxmlformats.org/spreadsheetml/2006/main" xmlns:r="http://schemas.openxmlformats.org/officeDocument/2006/relationships">
  <dimension ref="A1:K31"/>
  <sheetViews>
    <sheetView showGridLines="0" zoomScale="85" zoomScaleNormal="85" workbookViewId="0">
      <pane xSplit="1" ySplit="3" topLeftCell="B4" activePane="bottomRight" state="frozen"/>
      <selection pane="topRight" activeCell="B1" sqref="B1"/>
      <selection pane="bottomLeft" activeCell="A4" sqref="A4"/>
      <selection pane="bottomRight" activeCell="B4" sqref="B4"/>
    </sheetView>
  </sheetViews>
  <sheetFormatPr defaultRowHeight="15" outlineLevelRow="1"/>
  <cols>
    <col min="1" max="1" width="53.75" style="1" customWidth="1"/>
    <col min="2" max="11" width="15.625" style="1" customWidth="1"/>
    <col min="12" max="16384" width="9" style="1"/>
  </cols>
  <sheetData>
    <row r="1" spans="1:11" ht="50.25" customHeight="1" thickBot="1">
      <c r="A1" s="32" t="s">
        <v>228</v>
      </c>
      <c r="B1" s="32"/>
      <c r="C1" s="32"/>
      <c r="D1" s="32"/>
      <c r="E1" s="32"/>
      <c r="F1" s="32"/>
      <c r="G1" s="32"/>
      <c r="H1" s="32"/>
      <c r="I1" s="32"/>
      <c r="J1" s="32"/>
      <c r="K1" s="32"/>
    </row>
    <row r="2" spans="1:11" ht="20.25" customHeight="1">
      <c r="A2" s="45" t="s">
        <v>52</v>
      </c>
      <c r="B2" s="480" t="s">
        <v>14</v>
      </c>
      <c r="C2" s="480" t="s">
        <v>15</v>
      </c>
      <c r="D2" s="480" t="s">
        <v>16</v>
      </c>
      <c r="E2" s="480" t="s">
        <v>17</v>
      </c>
      <c r="F2" s="480" t="s">
        <v>18</v>
      </c>
      <c r="G2" s="480" t="s">
        <v>19</v>
      </c>
      <c r="H2" s="480" t="s">
        <v>20</v>
      </c>
      <c r="I2" s="480" t="s">
        <v>21</v>
      </c>
      <c r="J2" s="480" t="s">
        <v>22</v>
      </c>
      <c r="K2" s="480" t="s">
        <v>23</v>
      </c>
    </row>
    <row r="3" spans="1:11" ht="20.25" customHeight="1" thickBot="1">
      <c r="A3" s="3" t="s">
        <v>53</v>
      </c>
      <c r="B3" s="481"/>
      <c r="C3" s="481"/>
      <c r="D3" s="481"/>
      <c r="E3" s="481"/>
      <c r="F3" s="481"/>
      <c r="G3" s="481"/>
      <c r="H3" s="481"/>
      <c r="I3" s="481"/>
      <c r="J3" s="481"/>
      <c r="K3" s="481"/>
    </row>
    <row r="4" spans="1:11" ht="30" customHeight="1" thickBot="1">
      <c r="A4" s="42" t="s">
        <v>232</v>
      </c>
      <c r="B4" s="313">
        <f>SUM(B5:B8)</f>
        <v>1773.4999999999998</v>
      </c>
      <c r="C4" s="313">
        <f t="shared" ref="C4:K4" si="0">SUM(C5:C8)</f>
        <v>1821.4</v>
      </c>
      <c r="D4" s="313">
        <f t="shared" si="0"/>
        <v>1807.7</v>
      </c>
      <c r="E4" s="313">
        <f t="shared" si="0"/>
        <v>1789.6000000000001</v>
      </c>
      <c r="F4" s="313">
        <f t="shared" si="0"/>
        <v>1689.8</v>
      </c>
      <c r="G4" s="313">
        <v>1721.7</v>
      </c>
      <c r="H4" s="313">
        <f t="shared" si="0"/>
        <v>1673.1</v>
      </c>
      <c r="I4" s="313">
        <f t="shared" si="0"/>
        <v>1656.1000000000001</v>
      </c>
      <c r="J4" s="313">
        <f t="shared" si="0"/>
        <v>1624.0000000000002</v>
      </c>
      <c r="K4" s="385">
        <f t="shared" si="0"/>
        <v>1651.1999999999998</v>
      </c>
    </row>
    <row r="5" spans="1:11" ht="20.25" customHeight="1">
      <c r="A5" s="59" t="s">
        <v>54</v>
      </c>
      <c r="B5" s="311">
        <v>1368.7</v>
      </c>
      <c r="C5" s="311">
        <v>1384.4</v>
      </c>
      <c r="D5" s="311">
        <v>1405.2</v>
      </c>
      <c r="E5" s="311">
        <v>1373.9</v>
      </c>
      <c r="F5" s="311">
        <v>1335.6</v>
      </c>
      <c r="G5" s="311">
        <v>1342.8</v>
      </c>
      <c r="H5" s="311">
        <v>1346.5</v>
      </c>
      <c r="I5" s="311">
        <v>1287.5999999999999</v>
      </c>
      <c r="J5" s="311">
        <v>1256</v>
      </c>
      <c r="K5" s="311">
        <v>1238.0999999999999</v>
      </c>
    </row>
    <row r="6" spans="1:11" ht="20.25" customHeight="1">
      <c r="A6" s="60" t="s">
        <v>55</v>
      </c>
      <c r="B6" s="311">
        <v>362.4</v>
      </c>
      <c r="C6" s="311">
        <v>405.4</v>
      </c>
      <c r="D6" s="311">
        <v>358.7</v>
      </c>
      <c r="E6" s="311">
        <v>374.3</v>
      </c>
      <c r="F6" s="311">
        <v>312</v>
      </c>
      <c r="G6" s="311">
        <v>328.7</v>
      </c>
      <c r="H6" s="311">
        <v>269.89999999999998</v>
      </c>
      <c r="I6" s="311">
        <v>278.2</v>
      </c>
      <c r="J6" s="311">
        <v>291.89999999999998</v>
      </c>
      <c r="K6" s="311">
        <v>322.10000000000002</v>
      </c>
    </row>
    <row r="7" spans="1:11" ht="20.25" customHeight="1">
      <c r="A7" s="60" t="s">
        <v>61</v>
      </c>
      <c r="B7" s="311">
        <v>39.6</v>
      </c>
      <c r="C7" s="311">
        <v>29.5</v>
      </c>
      <c r="D7" s="311">
        <v>39.6</v>
      </c>
      <c r="E7" s="311">
        <v>38.5</v>
      </c>
      <c r="F7" s="311">
        <v>39.200000000000003</v>
      </c>
      <c r="G7" s="311">
        <v>47.9</v>
      </c>
      <c r="H7" s="311">
        <v>54.6</v>
      </c>
      <c r="I7" s="311">
        <v>87.9</v>
      </c>
      <c r="J7" s="311">
        <v>73.900000000000006</v>
      </c>
      <c r="K7" s="311">
        <v>83.6</v>
      </c>
    </row>
    <row r="8" spans="1:11" ht="20.25" customHeight="1" thickBot="1">
      <c r="A8" s="62" t="s">
        <v>62</v>
      </c>
      <c r="B8" s="311">
        <v>2.8</v>
      </c>
      <c r="C8" s="311">
        <v>2.1</v>
      </c>
      <c r="D8" s="311">
        <v>4.2</v>
      </c>
      <c r="E8" s="311">
        <v>2.9</v>
      </c>
      <c r="F8" s="311">
        <v>3</v>
      </c>
      <c r="G8" s="311">
        <v>2.4</v>
      </c>
      <c r="H8" s="311">
        <v>2.1</v>
      </c>
      <c r="I8" s="311">
        <v>2.4</v>
      </c>
      <c r="J8" s="311">
        <v>2.2000000000000002</v>
      </c>
      <c r="K8" s="311">
        <v>7.4</v>
      </c>
    </row>
    <row r="9" spans="1:11" ht="30" customHeight="1" thickBot="1">
      <c r="A9" s="42" t="s">
        <v>63</v>
      </c>
      <c r="B9" s="313">
        <f>SUM(B10:B17)</f>
        <v>-1559.8999999999999</v>
      </c>
      <c r="C9" s="313">
        <f t="shared" ref="C9:K9" si="1">SUM(C10:C17)</f>
        <v>-1635.9999999999998</v>
      </c>
      <c r="D9" s="313">
        <f t="shared" si="1"/>
        <v>-1565.3</v>
      </c>
      <c r="E9" s="313">
        <f t="shared" si="1"/>
        <v>-1663.3000000000002</v>
      </c>
      <c r="F9" s="313">
        <f t="shared" si="1"/>
        <v>-1407.2000000000003</v>
      </c>
      <c r="G9" s="313">
        <v>-1465.1</v>
      </c>
      <c r="H9" s="313">
        <f t="shared" si="1"/>
        <v>-1359.9</v>
      </c>
      <c r="I9" s="313">
        <f t="shared" si="1"/>
        <v>-1486.3999999999999</v>
      </c>
      <c r="J9" s="313">
        <f t="shared" si="1"/>
        <v>-1336</v>
      </c>
      <c r="K9" s="385">
        <f t="shared" si="1"/>
        <v>-1314.1000000000001</v>
      </c>
    </row>
    <row r="10" spans="1:11" ht="20.25" customHeight="1">
      <c r="A10" s="59" t="s">
        <v>64</v>
      </c>
      <c r="B10" s="311">
        <v>-6.4</v>
      </c>
      <c r="C10" s="311">
        <v>-6.6</v>
      </c>
      <c r="D10" s="311">
        <v>-7.1</v>
      </c>
      <c r="E10" s="311">
        <v>-7.1</v>
      </c>
      <c r="F10" s="311">
        <v>-7.1</v>
      </c>
      <c r="G10" s="311">
        <v>-7.1358892599999999</v>
      </c>
      <c r="H10" s="311">
        <v>-7</v>
      </c>
      <c r="I10" s="311">
        <v>-7.1</v>
      </c>
      <c r="J10" s="311">
        <v>-5.2</v>
      </c>
      <c r="K10" s="311">
        <v>-3.8</v>
      </c>
    </row>
    <row r="11" spans="1:11" ht="20.25" customHeight="1">
      <c r="A11" s="60" t="s">
        <v>65</v>
      </c>
      <c r="B11" s="311">
        <v>-185.9</v>
      </c>
      <c r="C11" s="311">
        <v>-182.8</v>
      </c>
      <c r="D11" s="311">
        <v>-174.9</v>
      </c>
      <c r="E11" s="311">
        <v>-198.8</v>
      </c>
      <c r="F11" s="311">
        <v>-158.19999999999999</v>
      </c>
      <c r="G11" s="311">
        <v>-166.8</v>
      </c>
      <c r="H11" s="311">
        <v>-151.80000000000001</v>
      </c>
      <c r="I11" s="311">
        <v>-180.2</v>
      </c>
      <c r="J11" s="311">
        <v>-148.19999999999999</v>
      </c>
      <c r="K11" s="311">
        <v>-135.69999999999999</v>
      </c>
    </row>
    <row r="12" spans="1:11" ht="20.25" customHeight="1">
      <c r="A12" s="60" t="s">
        <v>66</v>
      </c>
      <c r="B12" s="311">
        <v>-490.6</v>
      </c>
      <c r="C12" s="311">
        <v>-558.79999999999995</v>
      </c>
      <c r="D12" s="311">
        <v>-480.2</v>
      </c>
      <c r="E12" s="311">
        <v>-502</v>
      </c>
      <c r="F12" s="311">
        <v>-433.4</v>
      </c>
      <c r="G12" s="311">
        <v>-488.5</v>
      </c>
      <c r="H12" s="311">
        <v>-444.8</v>
      </c>
      <c r="I12" s="311">
        <v>-464.3</v>
      </c>
      <c r="J12" s="311">
        <v>-438.8</v>
      </c>
      <c r="K12" s="311">
        <v>-414.9</v>
      </c>
    </row>
    <row r="13" spans="1:11" ht="30" customHeight="1">
      <c r="A13" s="60" t="s">
        <v>233</v>
      </c>
      <c r="B13" s="311">
        <v>-454.4</v>
      </c>
      <c r="C13" s="311">
        <v>-481</v>
      </c>
      <c r="D13" s="311">
        <v>-456.7</v>
      </c>
      <c r="E13" s="311">
        <v>-449.6</v>
      </c>
      <c r="F13" s="311">
        <v>-358.1</v>
      </c>
      <c r="G13" s="311">
        <v>-392.6</v>
      </c>
      <c r="H13" s="311">
        <v>-349.8</v>
      </c>
      <c r="I13" s="311">
        <v>-352.9</v>
      </c>
      <c r="J13" s="311">
        <v>-345.7</v>
      </c>
      <c r="K13" s="311">
        <v>-358.3</v>
      </c>
    </row>
    <row r="14" spans="1:11" ht="20.25" customHeight="1">
      <c r="A14" s="60" t="s">
        <v>67</v>
      </c>
      <c r="B14" s="311">
        <v>-113.6</v>
      </c>
      <c r="C14" s="311">
        <v>-92.1</v>
      </c>
      <c r="D14" s="311">
        <v>-87.6</v>
      </c>
      <c r="E14" s="311">
        <v>-103.3</v>
      </c>
      <c r="F14" s="311">
        <v>-93.4</v>
      </c>
      <c r="G14" s="311">
        <v>-88.9</v>
      </c>
      <c r="H14" s="311">
        <v>-80.2</v>
      </c>
      <c r="I14" s="311">
        <v>-100.8</v>
      </c>
      <c r="J14" s="311">
        <v>-81.099999999999994</v>
      </c>
      <c r="K14" s="311">
        <v>-70.5</v>
      </c>
    </row>
    <row r="15" spans="1:11" ht="20.25" customHeight="1">
      <c r="A15" s="60" t="s">
        <v>68</v>
      </c>
      <c r="B15" s="311">
        <v>-272.8</v>
      </c>
      <c r="C15" s="311">
        <v>-286.5</v>
      </c>
      <c r="D15" s="311">
        <v>-319</v>
      </c>
      <c r="E15" s="311">
        <v>-358.6</v>
      </c>
      <c r="F15" s="311">
        <v>-325.10000000000002</v>
      </c>
      <c r="G15" s="311">
        <v>-292.2</v>
      </c>
      <c r="H15" s="311">
        <v>-294</v>
      </c>
      <c r="I15" s="311">
        <v>-329.3</v>
      </c>
      <c r="J15" s="311">
        <v>-279.60000000000002</v>
      </c>
      <c r="K15" s="311">
        <v>-294.60000000000002</v>
      </c>
    </row>
    <row r="16" spans="1:11" ht="30" customHeight="1">
      <c r="A16" s="60" t="s">
        <v>69</v>
      </c>
      <c r="B16" s="311">
        <v>-5.0999999999999996</v>
      </c>
      <c r="C16" s="311">
        <v>0.1</v>
      </c>
      <c r="D16" s="311">
        <v>-5</v>
      </c>
      <c r="E16" s="311">
        <v>-5.7</v>
      </c>
      <c r="F16" s="311">
        <v>-2.4</v>
      </c>
      <c r="G16" s="311">
        <v>5.3</v>
      </c>
      <c r="H16" s="311">
        <v>-2.6</v>
      </c>
      <c r="I16" s="311">
        <v>-8.6999999999999993</v>
      </c>
      <c r="J16" s="311">
        <v>-10.6</v>
      </c>
      <c r="K16" s="311">
        <v>-12.7</v>
      </c>
    </row>
    <row r="17" spans="1:11" ht="15.75" thickBot="1">
      <c r="A17" s="62" t="s">
        <v>70</v>
      </c>
      <c r="B17" s="311">
        <v>-31.1</v>
      </c>
      <c r="C17" s="311">
        <v>-28.3</v>
      </c>
      <c r="D17" s="311">
        <v>-34.799999999999997</v>
      </c>
      <c r="E17" s="311">
        <v>-38.200000000000003</v>
      </c>
      <c r="F17" s="311">
        <v>-29.5</v>
      </c>
      <c r="G17" s="311">
        <v>-34.200000000000003</v>
      </c>
      <c r="H17" s="311">
        <v>-29.7</v>
      </c>
      <c r="I17" s="311">
        <v>-43.1</v>
      </c>
      <c r="J17" s="311">
        <v>-26.8</v>
      </c>
      <c r="K17" s="311">
        <v>-23.6</v>
      </c>
    </row>
    <row r="18" spans="1:11" ht="30" customHeight="1" thickBot="1">
      <c r="A18" s="33" t="s">
        <v>71</v>
      </c>
      <c r="B18" s="420">
        <v>3.1</v>
      </c>
      <c r="C18" s="420">
        <v>-0.8</v>
      </c>
      <c r="D18" s="420">
        <v>-2.5</v>
      </c>
      <c r="E18" s="420">
        <v>-12.1</v>
      </c>
      <c r="F18" s="420">
        <v>0</v>
      </c>
      <c r="G18" s="420">
        <v>8.3000000000000007</v>
      </c>
      <c r="H18" s="420">
        <v>5.5</v>
      </c>
      <c r="I18" s="420">
        <v>-8.6999999999999993</v>
      </c>
      <c r="J18" s="420">
        <v>2.4</v>
      </c>
      <c r="K18" s="421">
        <v>-6.4</v>
      </c>
    </row>
    <row r="19" spans="1:11" ht="30" customHeight="1" thickBot="1">
      <c r="A19" s="78" t="s">
        <v>72</v>
      </c>
      <c r="B19" s="316">
        <v>216.6</v>
      </c>
      <c r="C19" s="315">
        <v>184.6</v>
      </c>
      <c r="D19" s="315">
        <f t="shared" ref="D19:J19" si="2">D4+D9+D18</f>
        <v>239.90000000000009</v>
      </c>
      <c r="E19" s="315">
        <f t="shared" si="2"/>
        <v>114.19999999999996</v>
      </c>
      <c r="F19" s="315">
        <v>282.39999999999998</v>
      </c>
      <c r="G19" s="315">
        <v>264.89999999999998</v>
      </c>
      <c r="H19" s="315">
        <v>318.5</v>
      </c>
      <c r="I19" s="315">
        <v>161.1</v>
      </c>
      <c r="J19" s="315">
        <f t="shared" si="2"/>
        <v>290.4000000000002</v>
      </c>
      <c r="K19" s="385">
        <v>330.7</v>
      </c>
    </row>
    <row r="20" spans="1:11" ht="20.25" hidden="1" customHeight="1" outlineLevel="1">
      <c r="A20" s="45" t="s">
        <v>73</v>
      </c>
      <c r="B20" s="45"/>
      <c r="C20" s="45"/>
      <c r="D20" s="45"/>
      <c r="E20" s="45"/>
      <c r="F20" s="45"/>
      <c r="G20" s="45"/>
      <c r="H20" s="45"/>
      <c r="I20" s="45"/>
      <c r="J20" s="45"/>
      <c r="K20" s="310"/>
    </row>
    <row r="21" spans="1:11" ht="20.25" hidden="1" customHeight="1" outlineLevel="1">
      <c r="A21" s="439" t="s">
        <v>74</v>
      </c>
      <c r="B21" s="7"/>
      <c r="C21" s="7"/>
      <c r="D21" s="7"/>
      <c r="E21" s="7"/>
      <c r="F21" s="7"/>
      <c r="G21" s="7"/>
      <c r="H21" s="7"/>
      <c r="I21" s="7"/>
      <c r="J21" s="7"/>
      <c r="K21" s="310"/>
    </row>
    <row r="22" spans="1:11" ht="30" hidden="1" customHeight="1" outlineLevel="1" thickBot="1">
      <c r="A22" s="62" t="s">
        <v>75</v>
      </c>
      <c r="B22" s="80"/>
      <c r="C22" s="80"/>
      <c r="D22" s="80"/>
      <c r="E22" s="80"/>
      <c r="F22" s="80"/>
      <c r="G22" s="80"/>
      <c r="H22" s="80"/>
      <c r="I22" s="80"/>
      <c r="J22" s="80"/>
      <c r="K22" s="310"/>
    </row>
    <row r="23" spans="1:11" ht="30" hidden="1" customHeight="1" outlineLevel="1" thickBot="1">
      <c r="A23" s="81" t="s">
        <v>76</v>
      </c>
      <c r="B23" s="419"/>
      <c r="C23" s="419"/>
      <c r="D23" s="419"/>
      <c r="E23" s="419"/>
      <c r="F23" s="419"/>
      <c r="G23" s="419"/>
      <c r="H23" s="419"/>
      <c r="I23" s="419"/>
      <c r="J23" s="419"/>
      <c r="K23" s="385"/>
    </row>
    <row r="24" spans="1:11" ht="30" hidden="1" customHeight="1" outlineLevel="1" thickBot="1">
      <c r="A24" s="82" t="s">
        <v>77</v>
      </c>
      <c r="B24" s="82"/>
      <c r="C24" s="82"/>
      <c r="D24" s="82"/>
      <c r="E24" s="82"/>
      <c r="F24" s="82"/>
      <c r="G24" s="82"/>
      <c r="H24" s="82"/>
      <c r="I24" s="82"/>
      <c r="J24" s="82"/>
      <c r="K24" s="311"/>
    </row>
    <row r="25" spans="1:11" ht="30" hidden="1" customHeight="1" outlineLevel="1" thickBot="1">
      <c r="A25" s="79" t="s">
        <v>78</v>
      </c>
      <c r="B25" s="422"/>
      <c r="C25" s="422"/>
      <c r="D25" s="422"/>
      <c r="E25" s="422"/>
      <c r="F25" s="422"/>
      <c r="G25" s="422"/>
      <c r="H25" s="422"/>
      <c r="I25" s="422"/>
      <c r="J25" s="422"/>
      <c r="K25" s="385"/>
    </row>
    <row r="26" spans="1:11" ht="30" customHeight="1" collapsed="1" thickBot="1">
      <c r="A26" s="12"/>
      <c r="B26" s="12"/>
      <c r="C26" s="12"/>
      <c r="D26" s="12"/>
      <c r="E26" s="12"/>
      <c r="F26" s="12"/>
      <c r="G26" s="12"/>
      <c r="H26" s="12"/>
      <c r="I26" s="12"/>
      <c r="J26" s="12"/>
      <c r="K26" s="57"/>
    </row>
    <row r="27" spans="1:11" ht="30" customHeight="1">
      <c r="A27" s="49" t="s">
        <v>0</v>
      </c>
      <c r="B27" s="316">
        <f>B19-B12</f>
        <v>707.2</v>
      </c>
      <c r="C27" s="316">
        <f t="shared" ref="C27:K27" si="3">C19-C12</f>
        <v>743.4</v>
      </c>
      <c r="D27" s="316">
        <f t="shared" si="3"/>
        <v>720.10000000000014</v>
      </c>
      <c r="E27" s="316">
        <f t="shared" si="3"/>
        <v>616.19999999999993</v>
      </c>
      <c r="F27" s="316">
        <v>715.9</v>
      </c>
      <c r="G27" s="315">
        <v>753.3</v>
      </c>
      <c r="H27" s="315">
        <f t="shared" si="3"/>
        <v>763.3</v>
      </c>
      <c r="I27" s="315">
        <v>625.29999999999995</v>
      </c>
      <c r="J27" s="316">
        <f t="shared" si="3"/>
        <v>729.20000000000027</v>
      </c>
      <c r="K27" s="317">
        <f t="shared" si="3"/>
        <v>745.59999999999991</v>
      </c>
    </row>
    <row r="28" spans="1:11" ht="30" customHeight="1" thickBot="1">
      <c r="A28" s="50" t="s">
        <v>229</v>
      </c>
      <c r="B28" s="318">
        <f t="shared" ref="B28:K28" si="4">B27/B4</f>
        <v>0.39875951508316893</v>
      </c>
      <c r="C28" s="318">
        <f t="shared" si="4"/>
        <v>0.40814757878554953</v>
      </c>
      <c r="D28" s="318">
        <f t="shared" si="4"/>
        <v>0.39835149637661121</v>
      </c>
      <c r="E28" s="318">
        <f t="shared" si="4"/>
        <v>0.34432275368797488</v>
      </c>
      <c r="F28" s="318">
        <f t="shared" si="4"/>
        <v>0.42365960468694519</v>
      </c>
      <c r="G28" s="318">
        <f t="shared" si="4"/>
        <v>0.43753267119707262</v>
      </c>
      <c r="H28" s="318">
        <f t="shared" si="4"/>
        <v>0.45621899468053312</v>
      </c>
      <c r="I28" s="318">
        <f t="shared" si="4"/>
        <v>0.37757381800615897</v>
      </c>
      <c r="J28" s="318">
        <f t="shared" si="4"/>
        <v>0.44901477832512326</v>
      </c>
      <c r="K28" s="312">
        <f t="shared" si="4"/>
        <v>0.45155038759689919</v>
      </c>
    </row>
    <row r="29" spans="1:11">
      <c r="A29" s="72"/>
      <c r="B29" s="72"/>
      <c r="C29" s="72"/>
      <c r="D29" s="72"/>
      <c r="E29" s="72"/>
      <c r="F29" s="72"/>
      <c r="G29" s="72"/>
      <c r="H29" s="72"/>
      <c r="I29" s="72"/>
      <c r="J29" s="72"/>
      <c r="K29" s="72"/>
    </row>
    <row r="30" spans="1:11" ht="39" customHeight="1">
      <c r="A30" s="482" t="s">
        <v>231</v>
      </c>
      <c r="B30" s="482"/>
      <c r="C30" s="482"/>
      <c r="D30" s="482"/>
      <c r="E30" s="482"/>
      <c r="F30" s="482"/>
      <c r="G30" s="482"/>
      <c r="H30" s="482"/>
      <c r="I30" s="482"/>
      <c r="J30" s="482"/>
      <c r="K30" s="482"/>
    </row>
    <row r="31" spans="1:11">
      <c r="A31" s="483"/>
      <c r="B31" s="483"/>
      <c r="C31" s="483"/>
      <c r="D31" s="483"/>
      <c r="E31" s="483"/>
      <c r="F31" s="483"/>
      <c r="G31" s="483"/>
      <c r="H31" s="483"/>
      <c r="I31" s="483"/>
    </row>
  </sheetData>
  <mergeCells count="12">
    <mergeCell ref="J2:J3"/>
    <mergeCell ref="K2:K3"/>
    <mergeCell ref="A30:K30"/>
    <mergeCell ref="A31:I31"/>
    <mergeCell ref="B2:B3"/>
    <mergeCell ref="C2:C3"/>
    <mergeCell ref="D2:D3"/>
    <mergeCell ref="E2:E3"/>
    <mergeCell ref="F2:F3"/>
    <mergeCell ref="G2:G3"/>
    <mergeCell ref="H2:H3"/>
    <mergeCell ref="I2:I3"/>
  </mergeCells>
  <pageMargins left="0.7" right="0.7" top="0.75" bottom="0.75" header="0.3" footer="0.3"/>
  <pageSetup paperSize="9" scale="49" orientation="portrait" horizontalDpi="4294967294" r:id="rId1"/>
  <ignoredErrors>
    <ignoredError sqref="B9:F9 H9:K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Zakresy nazwane</vt:lpstr>
      </vt:variant>
      <vt:variant>
        <vt:i4>9</vt:i4>
      </vt:variant>
    </vt:vector>
  </HeadingPairs>
  <TitlesOfParts>
    <vt:vector size="18" baseType="lpstr">
      <vt:lpstr>Consolidated income statement</vt:lpstr>
      <vt:lpstr>Segments</vt:lpstr>
      <vt:lpstr>Consolidated balance sheet</vt:lpstr>
      <vt:lpstr>Consolidated CF</vt:lpstr>
      <vt:lpstr>KPI_services segment</vt:lpstr>
      <vt:lpstr>KPI - segment TV</vt:lpstr>
      <vt:lpstr>KPI_service segment_historical</vt:lpstr>
      <vt:lpstr>Consolidated P&amp;L_old CP Group</vt:lpstr>
      <vt:lpstr>Consolidated P&amp;L_Metelem</vt:lpstr>
      <vt:lpstr>'Consolidated income statement'!_Ref348710651</vt:lpstr>
      <vt:lpstr>'KPI - segment TV'!_Toc377043859</vt:lpstr>
      <vt:lpstr>'KPI - segment TV'!_Toc377043860</vt:lpstr>
      <vt:lpstr>'KPI - segment TV'!_Toc377043862</vt:lpstr>
      <vt:lpstr>'KPI - segment TV'!_Toc377043863</vt:lpstr>
      <vt:lpstr>'KPI - segment TV'!Obszar_wydruku</vt:lpstr>
      <vt:lpstr>'KPI_service segment_historical'!Obszar_wydruku</vt:lpstr>
      <vt:lpstr>'KPI_services segment'!Obszar_wydruku</vt:lpstr>
      <vt:lpstr>'Consolidated CF'!OLE_LINK1</vt:lpstr>
    </vt:vector>
  </TitlesOfParts>
  <Company>Your Company Name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2013-11-06T09:33:57Z</cp:lastPrinted>
  <dcterms:created xsi:type="dcterms:W3CDTF">2008-08-25T12:12:22Z</dcterms:created>
  <dcterms:modified xsi:type="dcterms:W3CDTF">2014-08-27T20:27:33Z</dcterms:modified>
</cp:coreProperties>
</file>