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3395" tabRatio="609"/>
  </bookViews>
  <sheets>
    <sheet name="Skonsolidowany RZiS" sheetId="18" r:id="rId1"/>
    <sheet name="Segmenty" sheetId="17" r:id="rId2"/>
    <sheet name="Skonsolidowany bilans" sheetId="13" r:id="rId3"/>
    <sheet name="Skonsolidowany CF" sheetId="12" r:id="rId4"/>
    <sheet name="KPI_segment usług" sheetId="9" r:id="rId5"/>
    <sheet name="KPI - segment TV" sheetId="10" r:id="rId6"/>
    <sheet name="KPI_segment usług_historyczne" sheetId="19" r:id="rId7"/>
    <sheet name="Arkusz1" sheetId="20" r:id="rId8"/>
  </sheets>
  <definedNames>
    <definedName name="_Toc377043859" localSheetId="5">'KPI - segment TV'!$C$45</definedName>
    <definedName name="_Toc377043860" localSheetId="5">'KPI - segment TV'!$D$45</definedName>
    <definedName name="_Toc377043862" localSheetId="5">'KPI - segment TV'!$F$45</definedName>
    <definedName name="_Toc377043863" localSheetId="5">'KPI - segment TV'!$G$45</definedName>
    <definedName name="_xlnm.Print_Area" localSheetId="5">'KPI - segment TV'!$A$1:$H$72</definedName>
    <definedName name="_xlnm.Print_Area" localSheetId="4">'KPI_segment usług'!$A$2:$H$24</definedName>
    <definedName name="_xlnm.Print_Area" localSheetId="6">'KPI_segment usług_historyczne'!$A$2:$L$24</definedName>
    <definedName name="OLE_LINK1" localSheetId="3">'Skonsolidowany CF'!$B$9</definedName>
  </definedNames>
  <calcPr calcId="125725"/>
</workbook>
</file>

<file path=xl/calcChain.xml><?xml version="1.0" encoding="utf-8"?>
<calcChain xmlns="http://schemas.openxmlformats.org/spreadsheetml/2006/main">
  <c r="D15" i="19"/>
  <c r="E15"/>
  <c r="F15"/>
  <c r="G15"/>
  <c r="H15"/>
  <c r="I15"/>
  <c r="J15"/>
  <c r="K15"/>
  <c r="L15"/>
  <c r="C15"/>
  <c r="D54" i="13"/>
  <c r="C54"/>
  <c r="C44"/>
  <c r="E43"/>
  <c r="D26"/>
  <c r="C26"/>
  <c r="D16"/>
  <c r="C16"/>
  <c r="E31" i="12"/>
  <c r="D4"/>
  <c r="C5"/>
  <c r="C33" i="13"/>
  <c r="O10" i="17"/>
  <c r="M10"/>
  <c r="G27" i="18"/>
  <c r="F27"/>
  <c r="D27"/>
  <c r="G26"/>
  <c r="F26"/>
  <c r="D26"/>
  <c r="E31" i="13" l="1"/>
  <c r="O7" i="17"/>
  <c r="H60" i="10" l="1"/>
  <c r="E60"/>
  <c r="H22"/>
  <c r="E22"/>
  <c r="H25"/>
  <c r="E25"/>
  <c r="H24"/>
  <c r="E24"/>
  <c r="H63"/>
  <c r="E63"/>
  <c r="H15" i="9"/>
  <c r="E15"/>
  <c r="H13"/>
  <c r="E13"/>
  <c r="C16"/>
  <c r="D16"/>
  <c r="F16"/>
  <c r="G16"/>
  <c r="E17"/>
  <c r="H17"/>
  <c r="E18"/>
  <c r="H18"/>
  <c r="H27"/>
  <c r="E27"/>
  <c r="C28"/>
  <c r="D28"/>
  <c r="F28"/>
  <c r="G28"/>
  <c r="H28" l="1"/>
  <c r="E16"/>
  <c r="H16"/>
  <c r="E28"/>
  <c r="E5" i="18" l="1"/>
  <c r="E8" i="9"/>
  <c r="E9"/>
  <c r="E10"/>
  <c r="E11"/>
  <c r="C7" i="17"/>
  <c r="E7"/>
  <c r="C10"/>
  <c r="E10"/>
  <c r="E13" i="13"/>
  <c r="E15"/>
  <c r="E12"/>
  <c r="E11"/>
  <c r="E10"/>
  <c r="E9"/>
  <c r="E8"/>
  <c r="L28" i="19"/>
  <c r="K28"/>
  <c r="J28"/>
  <c r="I28"/>
  <c r="H28"/>
  <c r="G28"/>
  <c r="H23"/>
  <c r="I23"/>
  <c r="J23"/>
  <c r="K23"/>
  <c r="L23"/>
  <c r="G23"/>
  <c r="D16"/>
  <c r="E16"/>
  <c r="F16"/>
  <c r="G16"/>
  <c r="H16"/>
  <c r="I16"/>
  <c r="J16"/>
  <c r="K16"/>
  <c r="L16"/>
  <c r="C16"/>
  <c r="D7"/>
  <c r="E7"/>
  <c r="F7"/>
  <c r="G7"/>
  <c r="G5" s="1"/>
  <c r="H7"/>
  <c r="H5" s="1"/>
  <c r="I7"/>
  <c r="I5" s="1"/>
  <c r="J7"/>
  <c r="J5" s="1"/>
  <c r="K7"/>
  <c r="L7"/>
  <c r="G7" i="9"/>
  <c r="F7"/>
  <c r="D7"/>
  <c r="C7"/>
  <c r="C7" i="19"/>
  <c r="K5" l="1"/>
  <c r="L5"/>
  <c r="H31" i="9" l="1"/>
  <c r="H30"/>
  <c r="H29"/>
  <c r="E31"/>
  <c r="E30"/>
  <c r="E29"/>
  <c r="H26"/>
  <c r="H25"/>
  <c r="H24"/>
  <c r="E25"/>
  <c r="E26"/>
  <c r="E24"/>
  <c r="G23"/>
  <c r="G5" s="1"/>
  <c r="F23"/>
  <c r="F5" s="1"/>
  <c r="D23"/>
  <c r="D5" s="1"/>
  <c r="C23"/>
  <c r="H19"/>
  <c r="H20"/>
  <c r="H21"/>
  <c r="E19"/>
  <c r="E20"/>
  <c r="E21"/>
  <c r="H8"/>
  <c r="H9"/>
  <c r="H10"/>
  <c r="H11"/>
  <c r="H12"/>
  <c r="H7"/>
  <c r="E12"/>
  <c r="E7"/>
  <c r="E23" l="1"/>
  <c r="C5"/>
  <c r="E5" s="1"/>
  <c r="H23"/>
  <c r="H5"/>
  <c r="H18" i="18"/>
  <c r="E18"/>
  <c r="H13" l="1"/>
  <c r="E13"/>
  <c r="S14" i="17"/>
  <c r="S13"/>
  <c r="R13"/>
  <c r="L14"/>
  <c r="L13"/>
  <c r="G14"/>
  <c r="G13"/>
  <c r="J10"/>
  <c r="J7"/>
  <c r="Q12"/>
  <c r="Q13"/>
  <c r="Q14"/>
  <c r="R14"/>
  <c r="M7"/>
  <c r="H10"/>
  <c r="H7"/>
  <c r="H45" i="10"/>
  <c r="H46"/>
  <c r="H47"/>
  <c r="H48"/>
  <c r="H49"/>
  <c r="H50"/>
  <c r="H51"/>
  <c r="H52"/>
  <c r="H53"/>
  <c r="H54"/>
  <c r="H55"/>
  <c r="H56"/>
  <c r="H57"/>
  <c r="H58"/>
  <c r="H59"/>
  <c r="H62"/>
  <c r="H44"/>
  <c r="E45"/>
  <c r="E46"/>
  <c r="E47"/>
  <c r="E48"/>
  <c r="E49"/>
  <c r="E50"/>
  <c r="E51"/>
  <c r="E52"/>
  <c r="E53"/>
  <c r="E54"/>
  <c r="E55"/>
  <c r="E56"/>
  <c r="E57"/>
  <c r="E58"/>
  <c r="E59"/>
  <c r="E62"/>
  <c r="E44"/>
  <c r="H7"/>
  <c r="H8"/>
  <c r="H9"/>
  <c r="H10"/>
  <c r="H11"/>
  <c r="H12"/>
  <c r="H13"/>
  <c r="H14"/>
  <c r="H15"/>
  <c r="H16"/>
  <c r="H17"/>
  <c r="H18"/>
  <c r="H19"/>
  <c r="H20"/>
  <c r="H21"/>
  <c r="H6"/>
  <c r="H5"/>
  <c r="H4"/>
  <c r="E5"/>
  <c r="E6"/>
  <c r="E7"/>
  <c r="E8"/>
  <c r="E9"/>
  <c r="E10"/>
  <c r="E11"/>
  <c r="E12"/>
  <c r="E13"/>
  <c r="E14"/>
  <c r="E15"/>
  <c r="E16"/>
  <c r="E17"/>
  <c r="E18"/>
  <c r="E19"/>
  <c r="E20"/>
  <c r="E21"/>
  <c r="E4"/>
  <c r="T14" i="17" l="1"/>
  <c r="T13"/>
  <c r="G7"/>
  <c r="E24" i="13"/>
  <c r="H27" i="18"/>
  <c r="H24"/>
  <c r="E24"/>
  <c r="H22"/>
  <c r="E22"/>
  <c r="H21"/>
  <c r="E21"/>
  <c r="H20"/>
  <c r="E20"/>
  <c r="H17"/>
  <c r="E17"/>
  <c r="H16"/>
  <c r="E16"/>
  <c r="H15"/>
  <c r="E15"/>
  <c r="H14"/>
  <c r="E14"/>
  <c r="H12"/>
  <c r="E12"/>
  <c r="H11"/>
  <c r="E11"/>
  <c r="H10"/>
  <c r="E10"/>
  <c r="G9"/>
  <c r="F9"/>
  <c r="D9"/>
  <c r="C9"/>
  <c r="H8"/>
  <c r="E8"/>
  <c r="H7"/>
  <c r="E7"/>
  <c r="H6"/>
  <c r="E6"/>
  <c r="H5"/>
  <c r="G4"/>
  <c r="F4"/>
  <c r="H4" s="1"/>
  <c r="D4"/>
  <c r="C4"/>
  <c r="G19" l="1"/>
  <c r="G23" s="1"/>
  <c r="G25" s="1"/>
  <c r="H9"/>
  <c r="E9"/>
  <c r="C19"/>
  <c r="C23" s="1"/>
  <c r="D19"/>
  <c r="F19"/>
  <c r="E4"/>
  <c r="G29" l="1"/>
  <c r="G30" s="1"/>
  <c r="C29"/>
  <c r="C30" s="1"/>
  <c r="E19"/>
  <c r="D23"/>
  <c r="D25" s="1"/>
  <c r="D29"/>
  <c r="D30" s="1"/>
  <c r="F23"/>
  <c r="F29"/>
  <c r="H19"/>
  <c r="C25"/>
  <c r="C26" s="1"/>
  <c r="C27" s="1"/>
  <c r="E27" s="1"/>
  <c r="E26" l="1"/>
  <c r="E25"/>
  <c r="E23"/>
  <c r="E29"/>
  <c r="F25"/>
  <c r="C4" i="12" s="1"/>
  <c r="H23" i="18"/>
  <c r="H29"/>
  <c r="F30"/>
  <c r="H25" l="1"/>
  <c r="H26"/>
  <c r="E40" i="12"/>
  <c r="E41"/>
  <c r="E20"/>
  <c r="E22"/>
  <c r="E19"/>
  <c r="S9" i="17"/>
  <c r="R9"/>
  <c r="Q9"/>
  <c r="L9"/>
  <c r="G9"/>
  <c r="T9" l="1"/>
  <c r="R8"/>
  <c r="D33" i="13" l="1"/>
  <c r="D35" s="1"/>
  <c r="C35"/>
  <c r="E33" l="1"/>
  <c r="E27" i="12"/>
  <c r="E5" i="13" l="1"/>
  <c r="E6"/>
  <c r="E4"/>
  <c r="Q11" i="17"/>
  <c r="L11"/>
  <c r="G11"/>
  <c r="S11"/>
  <c r="R11"/>
  <c r="S6"/>
  <c r="S7"/>
  <c r="S8"/>
  <c r="S10"/>
  <c r="S5"/>
  <c r="R6"/>
  <c r="R7"/>
  <c r="R10"/>
  <c r="R5"/>
  <c r="Q6"/>
  <c r="Q7"/>
  <c r="Q8"/>
  <c r="Q10"/>
  <c r="Q5"/>
  <c r="L6"/>
  <c r="L7"/>
  <c r="L8"/>
  <c r="L10"/>
  <c r="L5"/>
  <c r="G5"/>
  <c r="G6"/>
  <c r="G8"/>
  <c r="G10"/>
  <c r="T11" l="1"/>
  <c r="T10"/>
  <c r="T5"/>
  <c r="T6"/>
  <c r="T8"/>
  <c r="T7"/>
  <c r="D44" i="13" l="1"/>
  <c r="E46"/>
  <c r="E47"/>
  <c r="E49"/>
  <c r="E51"/>
  <c r="E52"/>
  <c r="E53"/>
  <c r="E45"/>
  <c r="E37"/>
  <c r="E38"/>
  <c r="E40"/>
  <c r="E41"/>
  <c r="E42"/>
  <c r="E36"/>
  <c r="E30"/>
  <c r="E32"/>
  <c r="E29"/>
  <c r="E17"/>
  <c r="E18"/>
  <c r="E19"/>
  <c r="E20"/>
  <c r="E21"/>
  <c r="E22"/>
  <c r="E35" i="12"/>
  <c r="E47"/>
  <c r="E46"/>
  <c r="E37"/>
  <c r="E32"/>
  <c r="E30"/>
  <c r="E28"/>
  <c r="E25"/>
  <c r="E24"/>
  <c r="E18"/>
  <c r="E17"/>
  <c r="E16"/>
  <c r="E15"/>
  <c r="E14"/>
  <c r="E13"/>
  <c r="E12"/>
  <c r="E11"/>
  <c r="E10"/>
  <c r="E9"/>
  <c r="E8"/>
  <c r="E7"/>
  <c r="E6"/>
  <c r="E4"/>
  <c r="D44"/>
  <c r="C44"/>
  <c r="D36"/>
  <c r="C36"/>
  <c r="D5"/>
  <c r="C23" l="1"/>
  <c r="C26" s="1"/>
  <c r="C45" s="1"/>
  <c r="D23"/>
  <c r="D26" s="1"/>
  <c r="E44" i="13"/>
  <c r="C55"/>
  <c r="C56" s="1"/>
  <c r="E36" i="12"/>
  <c r="E44"/>
  <c r="E5"/>
  <c r="D55" i="13"/>
  <c r="D56" s="1"/>
  <c r="E26"/>
  <c r="C27"/>
  <c r="E16"/>
  <c r="D27"/>
  <c r="E54"/>
  <c r="E35"/>
  <c r="E23" i="12" l="1"/>
  <c r="C48"/>
  <c r="E55" i="13"/>
  <c r="E56"/>
  <c r="E27"/>
  <c r="D45" i="12" l="1"/>
  <c r="E26"/>
  <c r="D48" l="1"/>
  <c r="E45"/>
  <c r="E48" l="1"/>
</calcChain>
</file>

<file path=xl/sharedStrings.xml><?xml version="1.0" encoding="utf-8"?>
<sst xmlns="http://schemas.openxmlformats.org/spreadsheetml/2006/main" count="421" uniqueCount="232">
  <si>
    <t>EBITDA</t>
  </si>
  <si>
    <t>Wynagrodzenia i świadczenia na rzecz pracowników</t>
  </si>
  <si>
    <t>Zysk/(strata) z działalności operacyjnej</t>
  </si>
  <si>
    <t>Podatek dochodowy</t>
  </si>
  <si>
    <t>marża EBITDA</t>
  </si>
  <si>
    <t>AKTYWA</t>
  </si>
  <si>
    <t>Zestawy odbiorcze</t>
  </si>
  <si>
    <t>Inne rzeczowe aktywa trwałe</t>
  </si>
  <si>
    <t>Nieruchomości inwestycyjne</t>
  </si>
  <si>
    <t>Aktywa z tytułu odroczonego podatku dochodowego</t>
  </si>
  <si>
    <t>Wartość firmy</t>
  </si>
  <si>
    <t>Aktywa trwałe razem</t>
  </si>
  <si>
    <t>Zapasy</t>
  </si>
  <si>
    <t>Środki pieniężne i ich ekwiwalenty</t>
  </si>
  <si>
    <t>Aktywa obrotowe razem</t>
  </si>
  <si>
    <t>Aktywa razem</t>
  </si>
  <si>
    <t>PASYWA</t>
  </si>
  <si>
    <t>Kapitał zakładowy</t>
  </si>
  <si>
    <t>Kapitał własny razem</t>
  </si>
  <si>
    <t>Zobowiązania z tytułu kredytów i pożyczek</t>
  </si>
  <si>
    <t>Zobowiązania z tytułu leasingu finansowego</t>
  </si>
  <si>
    <t>Inne długoterminowe zobowiązania i rezerwy</t>
  </si>
  <si>
    <t>Zobowiązania długoterminowe razem</t>
  </si>
  <si>
    <t>Zobowiązania z tytułu podatku dochodowego</t>
  </si>
  <si>
    <t xml:space="preserve">Zobowiązania z tytułu dostaw i usług oraz pozostałe zobowiązania </t>
  </si>
  <si>
    <t>Zobowiązania krótkoterminowe razem</t>
  </si>
  <si>
    <t>Zobowiązania razem</t>
  </si>
  <si>
    <t>Korekty:</t>
  </si>
  <si>
    <t xml:space="preserve">Odsetki </t>
  </si>
  <si>
    <t>Zmiana stanu zapasów</t>
  </si>
  <si>
    <t>Zmiana stanu należności i innych aktywów</t>
  </si>
  <si>
    <t>Inne korekty</t>
  </si>
  <si>
    <t>Podatek dochodowy zapłacony</t>
  </si>
  <si>
    <t>Odsetki otrzymane dotyczące działalności operacyjnej</t>
  </si>
  <si>
    <t>Nabycie wartości niematerialnych</t>
  </si>
  <si>
    <t>Nabycie rzeczowych aktywów trwałych</t>
  </si>
  <si>
    <t>Spłata zobowiązań z tytułu leasingu finansowego</t>
  </si>
  <si>
    <t>Zmiana netto środków pieniężnych i ich ekwiwalentów</t>
  </si>
  <si>
    <t>Środki pieniężne i ich ekwiwalenty na początek okresu</t>
  </si>
  <si>
    <t>Zmiana stanu środków pieniężnych z tytułu różnic kursowych</t>
  </si>
  <si>
    <t>Spłata otrzymanych kredytów i pożyczek</t>
  </si>
  <si>
    <t>Kaucje otrzymane za wydany sprzęt</t>
  </si>
  <si>
    <t>Wpływy ze zbycia niefinansowych aktywów trwałych</t>
  </si>
  <si>
    <t>Zysk z działalności operacyjnej</t>
  </si>
  <si>
    <t>Płatności za licencje filmowe i sportowe</t>
  </si>
  <si>
    <t>Amortyzacja licencji filmowych i sportowych</t>
  </si>
  <si>
    <t>Wartość sprzedanych aktywów programowych</t>
  </si>
  <si>
    <t>Zmiana stanu produkcji własnej oraz zaliczek na produkcję własną</t>
  </si>
  <si>
    <t>Wycena instrumentów zabezpieczających</t>
  </si>
  <si>
    <t>Marki</t>
  </si>
  <si>
    <t>Długoterminowe aktywa programowe</t>
  </si>
  <si>
    <t>Krótkoterminowe aktywa programowe</t>
  </si>
  <si>
    <t xml:space="preserve">Inne wartości niematerialne </t>
  </si>
  <si>
    <t>Zmiana / %</t>
  </si>
  <si>
    <t>Polsat2</t>
  </si>
  <si>
    <t>Polsat News</t>
  </si>
  <si>
    <t>Polsat Sport</t>
  </si>
  <si>
    <t>Polsat Film</t>
  </si>
  <si>
    <t>Polsat Cafe</t>
  </si>
  <si>
    <t>Polsat Play</t>
  </si>
  <si>
    <t>Polsat Sport Extra</t>
  </si>
  <si>
    <t>Polsat</t>
  </si>
  <si>
    <r>
      <t xml:space="preserve">    POLSAT</t>
    </r>
    <r>
      <rPr>
        <sz val="11"/>
        <color rgb="FF000000"/>
        <rFont val="Calibri"/>
        <family val="2"/>
        <charset val="238"/>
        <scheme val="minor"/>
      </rPr>
      <t xml:space="preserve"> (kanał główny)</t>
    </r>
  </si>
  <si>
    <t>SEGMENT NADAWANIA I PRODUKCJI TELEWIZYJNEJ</t>
  </si>
  <si>
    <t>Zysk netto za okres</t>
  </si>
  <si>
    <t>Zwiększenie netto wartości zestawów odbiorczych w leasingu operacyjnym</t>
  </si>
  <si>
    <t>Środki pieniężne netto z działalności operacyjnej</t>
  </si>
  <si>
    <t>Nabycie udziałów w jednostkach zależnych pomniejszone o przejęte środki pieniężne</t>
  </si>
  <si>
    <t>Środki pieniężne netto z działalności inwestycyjnej</t>
  </si>
  <si>
    <t>Środki pieniężne netto z działalności finansowej</t>
  </si>
  <si>
    <t>SKONSOLIDOWANY RACHUNEK PRZEPŁYWÓW PIENIĘŻNYCH</t>
  </si>
  <si>
    <t>Długoterminowe prowizje dla dystrybutorów rozliczane w czasie</t>
  </si>
  <si>
    <t>Inne aktywa długoterminowe</t>
  </si>
  <si>
    <t>Należności z tytułu dostaw i usług oraz pozostałe należności</t>
  </si>
  <si>
    <t xml:space="preserve">Należności z tytułu podatku dochodowego </t>
  </si>
  <si>
    <t>Krótkoterminowe prowizje dla dystrybutorów rozliczane w czasie</t>
  </si>
  <si>
    <t>Pozostałe aktywa obrotowe</t>
  </si>
  <si>
    <t xml:space="preserve">Nadwyżka wartości emisyjnej akcji powyżej ich wartości nominalnej </t>
  </si>
  <si>
    <t>Pozostałe kapitały</t>
  </si>
  <si>
    <t>Zyski zatrzymane</t>
  </si>
  <si>
    <t xml:space="preserve">Zobowiązania z tytułu leasingu finansowego </t>
  </si>
  <si>
    <t xml:space="preserve">Zobowiązania z tytułu odroczonego podatku dochodowego </t>
  </si>
  <si>
    <t>Przychody przyszłych okresów</t>
  </si>
  <si>
    <t>Pasywa razem</t>
  </si>
  <si>
    <t>GRUPA KAPITAŁOWA CYFROWY POLSAT S.A.</t>
  </si>
  <si>
    <t>Przychody ze sprzedaży usług, produktów, towarów i materiałów</t>
  </si>
  <si>
    <t>Koszty operacyjne</t>
  </si>
  <si>
    <t>Podstawowy i rozwodniony zysk na jedną akcję w złotych</t>
  </si>
  <si>
    <t>Przychody ze sprzedaży sprzętu</t>
  </si>
  <si>
    <t>Pozostałe przychody ze sprzedaży</t>
  </si>
  <si>
    <t>Koszty dystrybucji, marketingu, obsługi i utrzymania klienta</t>
  </si>
  <si>
    <t>Koszt własny sprzedanego sprzętu</t>
  </si>
  <si>
    <t>Inne koszty</t>
  </si>
  <si>
    <t xml:space="preserve">za okres 3 miesięcy zakończony </t>
  </si>
  <si>
    <t>SKONSOLIDOWANY RACHUNEK ZYSKÓW I STRAT</t>
  </si>
  <si>
    <t>Sprzedaż do stron trzecich</t>
  </si>
  <si>
    <t>Sprzedaż pomiędzy segmentami</t>
  </si>
  <si>
    <t>Przychody ze sprzedaży</t>
  </si>
  <si>
    <t xml:space="preserve">Nabycie rzeczowych aktywów trwałych, zestawów odbiorczych i innych wartości niematerialnych </t>
  </si>
  <si>
    <t>Zmiana</t>
  </si>
  <si>
    <t>WYŁĄCZENIA I KOREKTY KONSOLIDACYJNE</t>
  </si>
  <si>
    <t>RAZEM</t>
  </si>
  <si>
    <t xml:space="preserve">GRUPA KAPITAŁOWA CYFROWY POLSAT S A </t>
  </si>
  <si>
    <t>Polsat JimJam [JimJam]</t>
  </si>
  <si>
    <t>Zysk brutto za okres</t>
  </si>
  <si>
    <r>
      <t>Zysk netto przypadający na a</t>
    </r>
    <r>
      <rPr>
        <sz val="11"/>
        <color rgb="FF000000"/>
        <rFont val="Calibri"/>
        <family val="2"/>
        <charset val="238"/>
        <scheme val="minor"/>
      </rPr>
      <t>kcjonariuszy Jednostki Dominującej</t>
    </r>
  </si>
  <si>
    <t xml:space="preserve">Środki pieniężne z działalności operacyjnej </t>
  </si>
  <si>
    <r>
      <t>(1)</t>
    </r>
    <r>
      <rPr>
        <sz val="9"/>
        <color theme="1"/>
        <rFont val="Calibri"/>
        <family val="2"/>
        <charset val="238"/>
        <scheme val="minor"/>
      </rPr>
      <t xml:space="preserve"> NAM, udział w oglądalności w grupie wszyscy 16-49 lat, cała doba</t>
    </r>
  </si>
  <si>
    <t>Polsat Sport News</t>
  </si>
  <si>
    <t>Kapitał przypadający na akcjonariuszy Jedostki Dominującej</t>
  </si>
  <si>
    <t>Udziały niekontrolujące</t>
  </si>
  <si>
    <t>Zmiana stanu zobowiązań, rezerw i przychodów przyszłych okresów</t>
  </si>
  <si>
    <t>Amortyzacja, utrata wartości i likwidacja</t>
  </si>
  <si>
    <t>Koszty finansowe</t>
  </si>
  <si>
    <t>31 grudnia 2013</t>
  </si>
  <si>
    <r>
      <t>Spłata odsetek od kredytów, pożyczek</t>
    </r>
    <r>
      <rPr>
        <sz val="11"/>
        <color theme="1"/>
        <rFont val="Calibri"/>
        <family val="2"/>
        <charset val="238"/>
        <scheme val="minor"/>
      </rPr>
      <t>, obligacji, Cash Pool, leasingu finansowego i zapłacone prowizje*</t>
    </r>
  </si>
  <si>
    <t>Przychody detaliczne od klientów indywidualnych i biznesowych</t>
  </si>
  <si>
    <t>Przychody hurtowe</t>
  </si>
  <si>
    <t>Koszty kontentu</t>
  </si>
  <si>
    <t>Koszty techniczne i rozliczeń międzyoperatorskich</t>
  </si>
  <si>
    <t>Koszty windykacji, odpisów aktualizujących wartość należności i koszt spisanych należności</t>
  </si>
  <si>
    <t>Pozostałe przychody / koszty operacyjne, netto</t>
  </si>
  <si>
    <t>(w mln PLN)</t>
  </si>
  <si>
    <t>SKONSOLIDOWANY BILANS
(w mln PLN)</t>
  </si>
  <si>
    <t>Środki pieniężne o ograniczonej możliwości dysponownia</t>
  </si>
  <si>
    <t>Zobowiązania z tytułu obligacji</t>
  </si>
  <si>
    <r>
      <t>Zobowiązania z tytułu obligacji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</si>
  <si>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t>Strata na instrumentach pochodnych, netto</t>
  </si>
  <si>
    <t>Spłata obligacji</t>
  </si>
  <si>
    <t>Wypłacone dywidendy</t>
  </si>
  <si>
    <t>Zapłata za usługi doradcze związane z emisją akcji</t>
  </si>
  <si>
    <r>
      <t>Udział w oglądalności</t>
    </r>
    <r>
      <rPr>
        <b/>
        <vertAlign val="superscript"/>
        <sz val="11"/>
        <color theme="1"/>
        <rFont val="Calibri"/>
        <family val="2"/>
        <charset val="238"/>
        <scheme val="minor"/>
      </rPr>
      <t>(1), (7)</t>
    </r>
    <r>
      <rPr>
        <b/>
        <sz val="11"/>
        <color theme="1"/>
        <rFont val="Calibri"/>
        <family val="2"/>
        <charset val="238"/>
        <scheme val="minor"/>
      </rPr>
      <t>, w tym:</t>
    </r>
  </si>
  <si>
    <r>
      <t xml:space="preserve">    Kanały tematyczne</t>
    </r>
    <r>
      <rPr>
        <b/>
        <vertAlign val="superscript"/>
        <sz val="11"/>
        <color rgb="FF000000"/>
        <rFont val="Calibri"/>
        <family val="2"/>
        <charset val="238"/>
        <scheme val="minor"/>
      </rPr>
      <t>(7)</t>
    </r>
  </si>
  <si>
    <t>CI Polsat</t>
  </si>
  <si>
    <r>
      <t>Polsat News 2</t>
    </r>
    <r>
      <rPr>
        <vertAlign val="superscript"/>
        <sz val="11"/>
        <color theme="1"/>
        <rFont val="Calibri"/>
        <family val="2"/>
        <charset val="238"/>
        <scheme val="minor"/>
      </rPr>
      <t>(2)</t>
    </r>
  </si>
  <si>
    <t>Polsat Food</t>
  </si>
  <si>
    <r>
      <t>Polsat Viasat History</t>
    </r>
    <r>
      <rPr>
        <vertAlign val="superscript"/>
        <sz val="11"/>
        <color theme="1"/>
        <rFont val="Calibri"/>
        <family val="2"/>
        <charset val="238"/>
        <scheme val="minor"/>
      </rPr>
      <t>(3)</t>
    </r>
  </si>
  <si>
    <r>
      <t>Polsat Viasat Nature</t>
    </r>
    <r>
      <rPr>
        <vertAlign val="superscript"/>
        <sz val="11"/>
        <color theme="1"/>
        <rFont val="Calibri"/>
        <family val="2"/>
        <charset val="238"/>
        <scheme val="minor"/>
      </rPr>
      <t>(3)</t>
    </r>
  </si>
  <si>
    <r>
      <t>Polsat Romans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</si>
  <si>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t>Disco Polo Music</t>
    </r>
    <r>
      <rPr>
        <vertAlign val="superscript"/>
        <sz val="11"/>
        <color theme="1"/>
        <rFont val="Calibri"/>
        <family val="2"/>
        <charset val="238"/>
        <scheme val="minor"/>
      </rPr>
      <t>(8)</t>
    </r>
  </si>
  <si>
    <r>
      <t>TV4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</si>
  <si>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r>
      <t>TV6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</si>
  <si>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r>
      <t>Udział w rynku reklamy</t>
    </r>
    <r>
      <rPr>
        <b/>
        <vertAlign val="superscript"/>
        <sz val="11"/>
        <rFont val="Calibri"/>
        <family val="2"/>
        <charset val="238"/>
        <scheme val="minor"/>
      </rPr>
      <t>(4)</t>
    </r>
  </si>
  <si>
    <t>n/d</t>
  </si>
  <si>
    <r>
      <t>(4)</t>
    </r>
    <r>
      <rPr>
        <sz val="9"/>
        <color theme="1"/>
        <rFont val="Calibri"/>
        <family val="2"/>
        <charset val="238"/>
        <scheme val="minor"/>
      </rPr>
      <t xml:space="preserve"> Szacunki własne na podstawie danych Starlink.</t>
    </r>
  </si>
  <si>
    <r>
      <t>(5)</t>
    </r>
    <r>
      <rPr>
        <sz val="9"/>
        <color theme="1"/>
        <rFont val="Calibri"/>
        <family val="2"/>
        <charset val="238"/>
        <scheme val="minor"/>
      </rPr>
      <t xml:space="preserve"> Kanał nadaje od września 2013 roku, dane za okres nadawania.</t>
    </r>
  </si>
  <si>
    <r>
      <t>(6)</t>
    </r>
    <r>
      <rPr>
        <sz val="9"/>
        <color theme="1"/>
        <rFont val="Calibri"/>
        <family val="2"/>
        <charset val="238"/>
        <scheme val="minor"/>
      </rPr>
      <t xml:space="preserve"> Kanał wliczany do Grupy Polsat od września 2013 roku, prezentowane dane dotyczą pełnych okresów nadawania ujętych w powyższej tabeli.</t>
    </r>
  </si>
  <si>
    <r>
      <t>(7)</t>
    </r>
    <r>
      <rPr>
        <sz val="9"/>
        <color theme="1"/>
        <rFont val="Calibri"/>
        <family val="2"/>
        <charset val="238"/>
        <scheme val="minor"/>
      </rPr>
      <t xml:space="preserve">  Licząc sumaryczne udziały Grupy Polsat i kanałów tematycznych uwzględniamy moment włączenia kanałów do naszego portfolio (udziały kanałów Polsat Viasat są wliczane od marca 2013 roku, a kanałów Polsat Romans,TV4 i TV6 od września 2013 roku, pozostałe miesiące są liczone z zerową oglądalnością).</t>
    </r>
  </si>
  <si>
    <r>
      <t>(8)</t>
    </r>
    <r>
      <rPr>
        <sz val="9"/>
        <color theme="1"/>
        <rFont val="Calibri"/>
        <family val="2"/>
        <charset val="238"/>
        <scheme val="minor"/>
      </rPr>
      <t xml:space="preserve"> Kanał nadaje od maja 2014 roku, dane za okres nadawania.</t>
    </r>
  </si>
  <si>
    <r>
      <t>Kanały Polsatu; zasięg techniczny</t>
    </r>
    <r>
      <rPr>
        <b/>
        <vertAlign val="superscript"/>
        <sz val="11"/>
        <rFont val="Calibri"/>
        <family val="2"/>
        <charset val="238"/>
        <scheme val="minor"/>
      </rPr>
      <t>(1)</t>
    </r>
  </si>
  <si>
    <r>
      <t>Polsat Romance</t>
    </r>
    <r>
      <rPr>
        <vertAlign val="superscript"/>
        <sz val="11"/>
        <color theme="1"/>
        <rFont val="Calibri"/>
        <family val="2"/>
        <charset val="238"/>
        <scheme val="minor"/>
      </rPr>
      <t>(4)</t>
    </r>
  </si>
  <si>
    <r>
      <t>Disco Polo Music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</si>
  <si>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r>
      <t>1)</t>
    </r>
    <r>
      <rPr>
        <sz val="9"/>
        <color theme="1"/>
        <rFont val="Calibri"/>
        <family val="2"/>
        <charset val="238"/>
        <scheme val="minor"/>
      </rPr>
      <t xml:space="preserve"> NAM, odsetek telewizyjnych gospodarstw domowych, które mają możliwość odbioru danego kanału; średnia arytmetyczna zasięgów miesięcznych</t>
    </r>
  </si>
  <si>
    <r>
      <t xml:space="preserve">3) </t>
    </r>
    <r>
      <rPr>
        <sz val="9"/>
        <color theme="1"/>
        <rFont val="Calibri"/>
        <family val="2"/>
        <charset val="238"/>
        <scheme val="minor"/>
      </rPr>
      <t>Kanały na mocy współpracy firm Telewizja Polsat oraz Viasat Broadcasting, nadają od marca 2013 roku (wcześniejsze dane odnoszą się do zasięgu stacji przed rozpoczęciem współpracy z Telewizją Polsat).</t>
    </r>
  </si>
  <si>
    <r>
      <t>4)</t>
    </r>
    <r>
      <rPr>
        <sz val="9"/>
        <color theme="1"/>
        <rFont val="Calibri"/>
        <family val="2"/>
        <charset val="238"/>
        <scheme val="minor"/>
      </rPr>
      <t xml:space="preserve">  Kanał nadaje od września 2013 roku. </t>
    </r>
  </si>
  <si>
    <r>
      <t xml:space="preserve">5) </t>
    </r>
    <r>
      <rPr>
        <sz val="9"/>
        <color theme="1"/>
        <rFont val="Calibri"/>
        <family val="2"/>
        <charset val="238"/>
        <scheme val="minor"/>
      </rPr>
      <t>Kanał wliczany do Grupy Polsat od września 2013 roku, prezentowane dane dotyczą pełnych okresów nadawania ujętych w powyższej tabeli.</t>
    </r>
  </si>
  <si>
    <t>USŁUGI KONTRAKTOWE</t>
  </si>
  <si>
    <t>Łączna liczba RGU na koniec okresu, w tym:</t>
  </si>
  <si>
    <t>Płatna telewizja, w tym:</t>
  </si>
  <si>
    <t>Multiroom</t>
  </si>
  <si>
    <t>Telefonia komórkowa</t>
  </si>
  <si>
    <t>Internet</t>
  </si>
  <si>
    <t>Liczba klientów</t>
  </si>
  <si>
    <t>Średnia liczba RGU, w tym:</t>
  </si>
  <si>
    <t>Średnia liczba klientów</t>
  </si>
  <si>
    <t>ARPU na klienta [PLN]</t>
  </si>
  <si>
    <t xml:space="preserve">Wskaźnik nasycenia RGU na jednego klienta </t>
  </si>
  <si>
    <t>USŁUGI PRZEDPŁACONE</t>
  </si>
  <si>
    <t xml:space="preserve">Płatna telewizja </t>
  </si>
  <si>
    <t xml:space="preserve">Internet </t>
  </si>
  <si>
    <t>ARPU na RGU [PLN]</t>
  </si>
  <si>
    <t>Łączna liczba RGU (kontraktowe+przedpłacone)</t>
  </si>
  <si>
    <t>1Q</t>
  </si>
  <si>
    <t>2Q</t>
  </si>
  <si>
    <t>3Q</t>
  </si>
  <si>
    <t>4Q</t>
  </si>
  <si>
    <t>Aktywa segmentu, w tym:</t>
  </si>
  <si>
    <t>Zyski i straty z działalności inwestycyjnej, netto</t>
  </si>
  <si>
    <t>SEGMENT USŁUG ŚWIADCZONYCH KLIENTOM INDYWIDUALNYM I BIZNESOWYM</t>
  </si>
  <si>
    <t>SEGMENT USŁUG ŚWIADCZONYCH KLIENTOM                                                     INDYWIDUALNYM I BIZNESOWYM</t>
  </si>
  <si>
    <t>SEGMENT USŁUG ŚWIADCZONYCH KLIENTOM                                                                                                               INDYWIDUALNYM I BIZNESOWYM - PRO FORMA</t>
  </si>
  <si>
    <t>Zobowiązania z tytułu koncesji UMTS</t>
  </si>
  <si>
    <t>Relacje z klientami</t>
  </si>
  <si>
    <r>
      <rPr>
        <vertAlign val="superscript"/>
        <sz val="9"/>
        <color theme="1"/>
        <rFont val="Calibri"/>
        <family val="2"/>
        <charset val="238"/>
        <scheme val="minor"/>
      </rPr>
      <t>1</t>
    </r>
    <r>
      <rPr>
        <sz val="9"/>
        <color theme="1"/>
        <rFont val="Calibri"/>
        <family val="2"/>
        <charset val="238"/>
        <scheme val="minor"/>
      </rPr>
      <t xml:space="preserve"> Pozycja ta obejmuje także nabycie zestawów odbiorczych w leasingu operacyjnym.</t>
    </r>
  </si>
  <si>
    <t>Churn na klienta</t>
  </si>
  <si>
    <r>
      <t xml:space="preserve">6) </t>
    </r>
    <r>
      <rPr>
        <sz val="9"/>
        <color theme="1"/>
        <rFont val="Calibri"/>
        <family val="2"/>
        <charset val="238"/>
        <scheme val="minor"/>
      </rPr>
      <t>Kanał nadaje od maja 2014 roku, dane za okres nadawania.</t>
    </r>
  </si>
  <si>
    <t>* Obejmuje wpływ instrumentów IRS/CIRS/forward, premie za wcześniejszą spłatę obligacji oraz zapłatę za koszty związane z pozyskaniem finansowania</t>
  </si>
  <si>
    <t>Środki pieniężne i ich ekwiwalenty na koniec okresu**</t>
  </si>
  <si>
    <t>2,4 pp.</t>
  </si>
  <si>
    <t>Płatności z tytułu koncesji</t>
  </si>
  <si>
    <r>
      <t>(2)</t>
    </r>
    <r>
      <rPr>
        <sz val="9"/>
        <color theme="1"/>
        <rFont val="Calibri"/>
        <family val="2"/>
        <charset val="238"/>
        <scheme val="minor"/>
      </rPr>
      <t xml:space="preserve"> Do lutego 2013 roku kanał nadawał pod nazwą TV Biznes, potem do 9 czerwca 2014 jako Polsat Biznes, obecnie kanał nosi nazwę Polsat News 2.</t>
    </r>
  </si>
  <si>
    <r>
      <t>(3)</t>
    </r>
    <r>
      <rPr>
        <sz val="9"/>
        <color theme="1"/>
        <rFont val="Calibri"/>
        <family val="2"/>
        <charset val="238"/>
        <scheme val="minor"/>
      </rPr>
      <t xml:space="preserve"> Kanały nadają pod marką „Polsat” od marca 2013 roku, dane dla trzech kwartałów 2013 dotyczą okresu marzec-wrzesień 2013.</t>
    </r>
  </si>
  <si>
    <r>
      <t>2)</t>
    </r>
    <r>
      <rPr>
        <sz val="9"/>
        <color theme="1"/>
        <rFont val="Calibri"/>
        <family val="2"/>
        <charset val="238"/>
        <scheme val="minor"/>
      </rPr>
      <t xml:space="preserve"> Do lutego 2013 roku kanał nadawał pod nazwą TV Biznes, potem do 9 czerwca 2014 jako Polsat Biznes, obecnie kanał nosi nazwę Polsat News 2.</t>
    </r>
  </si>
  <si>
    <t>-</t>
  </si>
  <si>
    <t>Otrzymane dywidendy</t>
  </si>
  <si>
    <t>Zysk ze sprzedaży rzeczowych aktywów trwałych i wartości niematerialnych</t>
  </si>
  <si>
    <t>Straty z tytułu różnic kursowych, netto</t>
  </si>
  <si>
    <t xml:space="preserve">ZASTRZEŻNIE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 związku z rozpoczętą z dniem 7 maja 2014 roku konsolidacją wyników Metelem Holding Company Limited, pośrednio kontrolującej Polkomtel, Spółka postanowiła dostosować sposób prezentacji danych operacyjnych do nowej struktury i sposobu działania naszej Grupy. Poniżej przedstawiony został nowy układ wskaźników operacyjnych (KPI) obejmujących naszą działalność w segmencie usług świadczonych klientom indywidualnym i biznesowym, w szczególności obejmujących usługi telefonii komórkowej, Internetu oraz płatnej telewizji.         
                                                                                                                                                                                                                                                                                                                                                                                                                                                                                              Należy podkreślić, że prezentowane poniżej wskaźniki operacyjne za 2012 i 2013 rok oraz 1Q2014 mają jedynie charakter informacyjny oraz przedstawiają, jaki wpływ na wyniki operacyjne Grupy miałyby wyniki operacyjne grupy Metelem, a w szczególności Polkomtelu, gdyby wchodziła w skład Grupy Polsat w porównywanych okresach. Wskaźniki te zostały przygotowane wyłącznie w celach ilustracyjnych i ze względu na swój charakter prezentują hipotetyczną sytuację, dlatego też nie przedstawiają rzeczywistych wyników operacyjnych Grupy za dane okresy. </t>
  </si>
  <si>
    <t>za okres 12 miesięcy zakończony</t>
  </si>
  <si>
    <t>31 grudnia 2014</t>
  </si>
  <si>
    <t>31 grudnia  2014</t>
  </si>
  <si>
    <t xml:space="preserve">za okres 12 miesięcy zakończony </t>
  </si>
  <si>
    <t xml:space="preserve">3 miesiące zakończone 31 grudnia </t>
  </si>
  <si>
    <t xml:space="preserve">12 miesięcy zakończone 31 grudnia </t>
  </si>
  <si>
    <t xml:space="preserve">ZASTRZEŻNIE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 związku z rozpoczętą z dniem 7 maja 2014 roku konsolidacją wyników Metelem Holding Company Limited, pośrednio kontrolującej Polkomtel, Spółka postanowiła dostosować sposób prezentacji danych operacyjnych do nowej struktury i sposobu działania naszej Grupy. Poniżej przedstawiony został nowy układ wskaźników operacyjnych (KPI) obejmujących naszą działalność w segmencie usług świadczonych klientom indywidualnym i biznesowym, w szczególności obejmujących usługi telefonii komórkowej, Internetu oraz płatnej telewizji.         
                                                                                                                                                                                                                                                                                                                                                                                                                                                                                              Należy podkreślić, że prezentowane poniżej wskaźniki operacyjne za okresy 3 i 12 miesięcy zakończone 31 grudnia  2013 roku mają jedynie charakter informacyjny oraz przedstawiają, jaki wpływ na wyniki operacyjne Grupy miałyby wyniki operacyjne grupy Metelem, a w szczególności Polkomtelu, gdyby wchodziła w skład Grupy Polsat w porównywanych okresach. Wskaźniki te zostały przygotowane wyłącznie w celach ilustracyjnych i ze względu na swój charakter prezentują hipotetyczną sytuację, dlatego też nie przedstawiają rzeczywistych wyników operacyjnych Grupy za dane okresy. </t>
  </si>
  <si>
    <t>Udział w zysku wspólnego przedsięwzięcia wycenianego metodą praw własności</t>
  </si>
  <si>
    <t>(1,2 pp.)</t>
  </si>
  <si>
    <t>Na dzień 31 grudnia</t>
  </si>
  <si>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 xml:space="preserve"> Pozycja ta obejmuje także aktywa trwałe zlokalizowane poza granicami Polski w wsyokości 46,8 mln zł</t>
    </r>
  </si>
  <si>
    <r>
      <rPr>
        <vertAlign val="superscript"/>
        <sz val="9"/>
        <color theme="1"/>
        <rFont val="Calibri"/>
        <family val="2"/>
        <charset val="238"/>
        <scheme val="minor"/>
      </rPr>
      <t>2</t>
    </r>
    <r>
      <rPr>
        <sz val="9"/>
        <color theme="1"/>
        <rFont val="Calibri"/>
        <family val="2"/>
        <charset val="238"/>
        <scheme val="minor"/>
      </rPr>
      <t xml:space="preserve"> Pozycja ta obejmuje także aktywa trwałe zlokalizowane poza granicami Polski w wysokości 40,5 mln zł</t>
    </r>
  </si>
  <si>
    <t>30 grudnia 2013</t>
  </si>
  <si>
    <r>
      <t>Udział w zysku wspólnego przedsięwzięcia wycenian</t>
    </r>
    <r>
      <rPr>
        <sz val="11"/>
        <color theme="1"/>
        <rFont val="Calibri"/>
        <family val="2"/>
        <charset val="238"/>
        <scheme val="minor"/>
      </rPr>
      <t>ego</t>
    </r>
    <r>
      <rPr>
        <sz val="11"/>
        <color rgb="FF000000"/>
        <rFont val="Calibri"/>
        <family val="2"/>
        <charset val="238"/>
        <scheme val="minor"/>
      </rPr>
      <t xml:space="preserve"> metodą praw własności</t>
    </r>
  </si>
  <si>
    <t xml:space="preserve">Pożyczki udzielone </t>
  </si>
  <si>
    <r>
      <t>Polsat Viasat Explore</t>
    </r>
    <r>
      <rPr>
        <vertAlign val="superscript"/>
        <sz val="11"/>
        <color theme="1"/>
        <rFont val="Calibri"/>
        <family val="2"/>
        <charset val="238"/>
        <scheme val="minor"/>
      </rPr>
      <t>(3)</t>
    </r>
  </si>
  <si>
    <r>
      <t xml:space="preserve">Muzo.tv </t>
    </r>
    <r>
      <rPr>
        <vertAlign val="superscript"/>
        <sz val="11"/>
        <color theme="1"/>
        <rFont val="Calibri"/>
        <family val="2"/>
        <charset val="238"/>
        <scheme val="minor"/>
      </rPr>
      <t>(9)</t>
    </r>
  </si>
  <si>
    <r>
      <rPr>
        <sz val="11"/>
        <color theme="1"/>
        <rFont val="Calibri"/>
        <family val="2"/>
        <charset val="238"/>
        <scheme val="minor"/>
      </rPr>
      <t>Polsat Volleyball</t>
    </r>
    <r>
      <rPr>
        <vertAlign val="superscript"/>
        <sz val="11"/>
        <color theme="1"/>
        <rFont val="Calibri"/>
        <family val="2"/>
        <charset val="238"/>
        <scheme val="minor"/>
      </rPr>
      <t>(10)</t>
    </r>
  </si>
  <si>
    <r>
      <t>(9)</t>
    </r>
    <r>
      <rPr>
        <sz val="9"/>
        <color theme="1"/>
        <rFont val="Calibri"/>
        <family val="2"/>
        <charset val="238"/>
        <scheme val="minor"/>
      </rPr>
      <t xml:space="preserve"> Kanał uruchomiony 26 września 2014 roku, dane za okres nadawania.</t>
    </r>
  </si>
  <si>
    <r>
      <t>(10)</t>
    </r>
    <r>
      <rPr>
        <sz val="9"/>
        <color theme="1"/>
        <rFont val="Calibri"/>
        <family val="2"/>
        <charset val="238"/>
        <scheme val="minor"/>
      </rPr>
      <t xml:space="preserve"> Kanał nadawał w okresie od 30 sierpnia do 21 września 2014 roku, dane za okres nadawania.</t>
    </r>
  </si>
  <si>
    <r>
      <t>Polsat Viasat Explorer</t>
    </r>
    <r>
      <rPr>
        <vertAlign val="superscript"/>
        <sz val="11"/>
        <color theme="1"/>
        <rFont val="Calibri"/>
        <family val="2"/>
        <charset val="238"/>
        <scheme val="minor"/>
      </rPr>
      <t>(3)</t>
    </r>
  </si>
  <si>
    <r>
      <t>TV4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</si>
  <si>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t>TV6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</si>
  <si>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t>MUZO.TV</t>
    </r>
    <r>
      <rPr>
        <vertAlign val="superscript"/>
        <sz val="9"/>
        <color theme="1"/>
        <rFont val="Arial Narrow"/>
        <family val="2"/>
        <charset val="238"/>
      </rPr>
      <t>(7)</t>
    </r>
  </si>
  <si>
    <r>
      <t xml:space="preserve">Polsat Volleyball </t>
    </r>
    <r>
      <rPr>
        <vertAlign val="superscript"/>
        <sz val="9"/>
        <color theme="1"/>
        <rFont val="Arial Narrow"/>
        <family val="2"/>
        <charset val="238"/>
      </rPr>
      <t>(8)</t>
    </r>
  </si>
  <si>
    <t>Inwestycje we wspólne przedsięwzięcia</t>
  </si>
  <si>
    <t>** Na dzień 31 grudnia 2014 r. zawiera środki o ograniczonej możliwości dysponowania w kwocie 12,6 mln zł.</t>
  </si>
  <si>
    <r>
      <t xml:space="preserve">7) </t>
    </r>
    <r>
      <rPr>
        <sz val="9"/>
        <color theme="1"/>
        <rFont val="Calibri"/>
        <family val="2"/>
        <charset val="238"/>
        <scheme val="minor"/>
      </rPr>
      <t>Kanał uruchomiony 26 września 2014 roku.</t>
    </r>
  </si>
  <si>
    <r>
      <t xml:space="preserve">8) </t>
    </r>
    <r>
      <rPr>
        <sz val="9"/>
        <color theme="1"/>
        <rFont val="Calibri"/>
        <family val="2"/>
        <charset val="238"/>
        <scheme val="minor"/>
      </rPr>
      <t>Kanał nadawał w okresie od 30 sierpnia do 21 września 2014.</t>
    </r>
  </si>
  <si>
    <t>w tym aktywa z tytułu instrumentów pochodnych</t>
  </si>
  <si>
    <t>w tym zobowiązania z tytułu instrumentów pochodnych</t>
  </si>
  <si>
    <t>Wpływy z tytułu realizacji instrumentów pochodnych</t>
  </si>
  <si>
    <t>Zaciągnięcie kredytów</t>
  </si>
  <si>
    <t>Wpływy netto ze zbycia jednostki zależnej</t>
  </si>
</sst>
</file>

<file path=xl/styles.xml><?xml version="1.0" encoding="utf-8"?>
<styleSheet xmlns="http://schemas.openxmlformats.org/spreadsheetml/2006/main">
  <numFmts count="13">
    <numFmt numFmtId="41" formatCode="_-* #,##0\ _z_ł_-;\-* #,##0\ _z_ł_-;_-* &quot;-&quot;\ _z_ł_-;_-@_-"/>
    <numFmt numFmtId="164" formatCode="#,##0.0"/>
    <numFmt numFmtId="165" formatCode="0.0"/>
    <numFmt numFmtId="166" formatCode="0.0%"/>
    <numFmt numFmtId="167" formatCode="#\.##0.0"/>
    <numFmt numFmtId="168" formatCode="\-"/>
    <numFmt numFmtId="169" formatCode="###0.0"/>
    <numFmt numFmtId="170" formatCode="_-* #,##0.0\ _z_ł_-;\-* #,##0.0\ _z_ł_-;_-* &quot;-&quot;\ _z_ł_-;_-@_-"/>
    <numFmt numFmtId="171" formatCode="_-* #,##0.00\ [$€-1]_-;\-* #,##0.00\ [$€-1]_-;_-* &quot;-&quot;??\ [$€-1]_-"/>
    <numFmt numFmtId="172" formatCode="#,##0.0;\(#,##0.0\)"/>
    <numFmt numFmtId="173" formatCode="###0.0;\(###0.0\)"/>
    <numFmt numFmtId="174" formatCode="#,##0.0%;\(#,##0.0%\)"/>
    <numFmt numFmtId="175" formatCode="###0.0%;\(###0.0%\)"/>
  </numFmts>
  <fonts count="40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"/>
      <name val="Arial Narrow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2"/>
      <color theme="9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9"/>
      <name val="Arial Narrow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D8A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1"/>
      <color theme="9"/>
      <name val="Calibri"/>
      <family val="2"/>
      <charset val="238"/>
      <scheme val="minor"/>
    </font>
    <font>
      <i/>
      <sz val="11"/>
      <color theme="1"/>
      <name val="Czcionka tekstu podstawowego"/>
      <family val="2"/>
      <charset val="238"/>
    </font>
    <font>
      <vertAlign val="superscript"/>
      <sz val="9"/>
      <color theme="1"/>
      <name val="Arial Narrow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mediumGray">
        <fgColor theme="0" tint="-4.9989318521683403E-2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mediumGray">
        <fgColor rgb="FFFFC000"/>
      </patternFill>
    </fill>
    <fill>
      <patternFill patternType="mediumGray">
        <fgColor rgb="FFFFC000"/>
        <bgColor theme="0" tint="-4.9989318521683403E-2"/>
      </patternFill>
    </fill>
    <fill>
      <patternFill patternType="mediumGray">
        <fgColor rgb="FFFFC000"/>
        <bgColor rgb="FFFFC000"/>
      </patternFill>
    </fill>
    <fill>
      <patternFill patternType="mediumGray">
        <fgColor rgb="FFFFC000"/>
        <bgColor theme="0"/>
      </patternFill>
    </fill>
    <fill>
      <patternFill patternType="solid">
        <fgColor rgb="FFFFFFFF"/>
        <bgColor indexed="64"/>
      </patternFill>
    </fill>
    <fill>
      <patternFill patternType="mediumGray">
        <fgColor theme="0" tint="-4.9989318521683403E-2"/>
        <bgColor theme="0" tint="-4.9989318521683403E-2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35" fillId="0" borderId="0"/>
    <xf numFmtId="9" fontId="35" fillId="0" borderId="0" applyFont="0" applyFill="0" applyBorder="0" applyAlignment="0" applyProtection="0"/>
    <xf numFmtId="171" fontId="35" fillId="0" borderId="0"/>
    <xf numFmtId="171" fontId="35" fillId="0" borderId="0"/>
  </cellStyleXfs>
  <cellXfs count="531">
    <xf numFmtId="0" fontId="0" fillId="0" borderId="0" xfId="0"/>
    <xf numFmtId="0" fontId="5" fillId="0" borderId="0" xfId="0" applyFont="1"/>
    <xf numFmtId="166" fontId="12" fillId="3" borderId="9" xfId="1" applyNumberFormat="1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9" fillId="3" borderId="12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horizontal="right" vertical="center"/>
    </xf>
    <xf numFmtId="3" fontId="11" fillId="2" borderId="5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3" fontId="12" fillId="2" borderId="7" xfId="0" applyNumberFormat="1" applyFont="1" applyFill="1" applyBorder="1" applyAlignment="1">
      <alignment horizontal="right" vertical="center" wrapText="1"/>
    </xf>
    <xf numFmtId="3" fontId="12" fillId="3" borderId="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8" fillId="8" borderId="5" xfId="0" applyFont="1" applyFill="1" applyBorder="1" applyAlignment="1">
      <alignment vertical="center"/>
    </xf>
    <xf numFmtId="0" fontId="8" fillId="10" borderId="5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0" fillId="3" borderId="0" xfId="0" applyFill="1"/>
    <xf numFmtId="0" fontId="19" fillId="3" borderId="0" xfId="0" applyFont="1" applyFill="1" applyAlignment="1">
      <alignment vertical="center"/>
    </xf>
    <xf numFmtId="0" fontId="5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 wrapText="1"/>
    </xf>
    <xf numFmtId="0" fontId="6" fillId="5" borderId="10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vertical="center"/>
    </xf>
    <xf numFmtId="0" fontId="9" fillId="11" borderId="5" xfId="0" applyFont="1" applyFill="1" applyBorder="1" applyAlignment="1">
      <alignment vertical="center"/>
    </xf>
    <xf numFmtId="0" fontId="8" fillId="8" borderId="5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vertical="center" wrapText="1"/>
    </xf>
    <xf numFmtId="4" fontId="9" fillId="6" borderId="1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0" fillId="3" borderId="12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6" fillId="11" borderId="12" xfId="0" applyFont="1" applyFill="1" applyBorder="1" applyAlignment="1">
      <alignment vertical="center"/>
    </xf>
    <xf numFmtId="0" fontId="6" fillId="11" borderId="10" xfId="0" applyFont="1" applyFill="1" applyBorder="1" applyAlignment="1">
      <alignment vertical="center"/>
    </xf>
    <xf numFmtId="166" fontId="8" fillId="11" borderId="3" xfId="1" applyNumberFormat="1" applyFont="1" applyFill="1" applyBorder="1" applyAlignment="1">
      <alignment vertical="center"/>
    </xf>
    <xf numFmtId="166" fontId="8" fillId="9" borderId="10" xfId="1" applyNumberFormat="1" applyFont="1" applyFill="1" applyBorder="1" applyAlignment="1">
      <alignment vertical="center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Border="1" applyAlignment="1">
      <alignment horizontal="right"/>
    </xf>
    <xf numFmtId="3" fontId="21" fillId="0" borderId="0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3" fontId="8" fillId="3" borderId="0" xfId="0" applyNumberFormat="1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5" borderId="10" xfId="0" applyFont="1" applyFill="1" applyBorder="1" applyAlignment="1">
      <alignment horizontal="right" vertical="center"/>
    </xf>
    <xf numFmtId="0" fontId="25" fillId="4" borderId="3" xfId="0" applyFont="1" applyFill="1" applyBorder="1" applyAlignment="1">
      <alignment horizontal="right" vertical="center" wrapText="1"/>
    </xf>
    <xf numFmtId="0" fontId="26" fillId="4" borderId="11" xfId="0" applyFont="1" applyFill="1" applyBorder="1" applyAlignment="1">
      <alignment horizontal="right" vertical="center" wrapText="1"/>
    </xf>
    <xf numFmtId="41" fontId="5" fillId="2" borderId="7" xfId="0" applyNumberFormat="1" applyFont="1" applyFill="1" applyBorder="1" applyAlignment="1">
      <alignment horizontal="right" vertical="center" wrapText="1"/>
    </xf>
    <xf numFmtId="41" fontId="5" fillId="3" borderId="0" xfId="0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right" vertical="center" wrapText="1"/>
    </xf>
    <xf numFmtId="0" fontId="6" fillId="6" borderId="0" xfId="0" applyFont="1" applyFill="1" applyBorder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26" fillId="4" borderId="6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 wrapText="1"/>
    </xf>
    <xf numFmtId="41" fontId="5" fillId="0" borderId="0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8" fillId="8" borderId="12" xfId="0" applyFont="1" applyFill="1" applyBorder="1" applyAlignment="1">
      <alignment vertical="center" wrapText="1"/>
    </xf>
    <xf numFmtId="0" fontId="8" fillId="8" borderId="10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8" fillId="8" borderId="7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0" fillId="0" borderId="0" xfId="0" applyFill="1" applyBorder="1"/>
    <xf numFmtId="0" fontId="24" fillId="5" borderId="3" xfId="0" applyFont="1" applyFill="1" applyBorder="1" applyAlignment="1">
      <alignment horizontal="right" vertical="center"/>
    </xf>
    <xf numFmtId="41" fontId="5" fillId="2" borderId="0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/>
    </xf>
    <xf numFmtId="0" fontId="8" fillId="8" borderId="10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right" vertical="center"/>
    </xf>
    <xf numFmtId="0" fontId="7" fillId="3" borderId="12" xfId="0" applyFont="1" applyFill="1" applyBorder="1"/>
    <xf numFmtId="0" fontId="7" fillId="3" borderId="7" xfId="0" applyFont="1" applyFill="1" applyBorder="1"/>
    <xf numFmtId="0" fontId="7" fillId="3" borderId="7" xfId="0" applyFont="1" applyFill="1" applyBorder="1" applyAlignment="1">
      <alignment wrapText="1"/>
    </xf>
    <xf numFmtId="0" fontId="7" fillId="3" borderId="10" xfId="0" applyFont="1" applyFill="1" applyBorder="1"/>
    <xf numFmtId="3" fontId="7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5" fillId="3" borderId="0" xfId="0" applyFont="1" applyFill="1"/>
    <xf numFmtId="165" fontId="12" fillId="3" borderId="2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/>
    <xf numFmtId="0" fontId="5" fillId="0" borderId="0" xfId="0" applyFont="1" applyFill="1" applyBorder="1" applyAlignment="1"/>
    <xf numFmtId="0" fontId="0" fillId="0" borderId="0" xfId="0" applyFill="1"/>
    <xf numFmtId="4" fontId="9" fillId="7" borderId="5" xfId="0" applyNumberFormat="1" applyFont="1" applyFill="1" applyBorder="1" applyAlignment="1">
      <alignment vertical="center" wrapText="1"/>
    </xf>
    <xf numFmtId="166" fontId="12" fillId="3" borderId="0" xfId="0" applyNumberFormat="1" applyFont="1" applyFill="1" applyBorder="1" applyAlignment="1">
      <alignment horizontal="right" vertical="center" wrapText="1"/>
    </xf>
    <xf numFmtId="0" fontId="5" fillId="12" borderId="18" xfId="0" applyFont="1" applyFill="1" applyBorder="1" applyAlignment="1">
      <alignment wrapText="1"/>
    </xf>
    <xf numFmtId="0" fontId="14" fillId="0" borderId="0" xfId="0" applyFont="1"/>
    <xf numFmtId="0" fontId="14" fillId="0" borderId="0" xfId="0" applyFont="1" applyAlignment="1"/>
    <xf numFmtId="3" fontId="12" fillId="0" borderId="0" xfId="0" applyNumberFormat="1" applyFont="1" applyFill="1" applyBorder="1" applyAlignment="1">
      <alignment horizontal="right" vertical="center" wrapText="1"/>
    </xf>
    <xf numFmtId="166" fontId="12" fillId="0" borderId="0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166" fontId="11" fillId="0" borderId="0" xfId="0" applyNumberFormat="1" applyFont="1" applyFill="1" applyBorder="1" applyAlignment="1">
      <alignment horizontal="right" vertical="center" wrapText="1"/>
    </xf>
    <xf numFmtId="0" fontId="11" fillId="0" borderId="0" xfId="0" quotePrefix="1" applyFont="1" applyFill="1" applyBorder="1" applyAlignment="1">
      <alignment horizontal="right" vertical="center" wrapText="1"/>
    </xf>
    <xf numFmtId="0" fontId="12" fillId="0" borderId="0" xfId="0" quotePrefix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right" vertical="center" wrapText="1"/>
    </xf>
    <xf numFmtId="165" fontId="12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vertical="center"/>
    </xf>
    <xf numFmtId="165" fontId="12" fillId="3" borderId="0" xfId="0" applyNumberFormat="1" applyFont="1" applyFill="1" applyBorder="1" applyAlignment="1">
      <alignment horizontal="right" vertical="center" wrapText="1"/>
    </xf>
    <xf numFmtId="10" fontId="11" fillId="0" borderId="0" xfId="1" applyNumberFormat="1" applyFont="1" applyFill="1" applyBorder="1" applyAlignment="1">
      <alignment horizontal="right" vertical="center" wrapText="1"/>
    </xf>
    <xf numFmtId="10" fontId="12" fillId="0" borderId="0" xfId="1" applyNumberFormat="1" applyFont="1" applyFill="1" applyBorder="1" applyAlignment="1">
      <alignment horizontal="right" vertical="center" wrapText="1"/>
    </xf>
    <xf numFmtId="166" fontId="11" fillId="0" borderId="0" xfId="2" applyNumberFormat="1" applyFont="1" applyFill="1" applyBorder="1" applyAlignment="1">
      <alignment horizontal="right" vertical="center" wrapText="1"/>
    </xf>
    <xf numFmtId="0" fontId="8" fillId="3" borderId="14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0" fontId="5" fillId="3" borderId="14" xfId="0" applyFont="1" applyFill="1" applyBorder="1"/>
    <xf numFmtId="0" fontId="5" fillId="3" borderId="18" xfId="0" applyFont="1" applyFill="1" applyBorder="1"/>
    <xf numFmtId="0" fontId="5" fillId="3" borderId="15" xfId="0" applyFont="1" applyFill="1" applyBorder="1"/>
    <xf numFmtId="0" fontId="5" fillId="3" borderId="19" xfId="0" applyFont="1" applyFill="1" applyBorder="1" applyAlignment="1">
      <alignment vertical="center" wrapText="1"/>
    </xf>
    <xf numFmtId="41" fontId="5" fillId="2" borderId="20" xfId="0" applyNumberFormat="1" applyFont="1" applyFill="1" applyBorder="1" applyAlignment="1">
      <alignment horizontal="right" vertical="center" wrapText="1"/>
    </xf>
    <xf numFmtId="41" fontId="5" fillId="3" borderId="21" xfId="0" applyNumberFormat="1" applyFont="1" applyFill="1" applyBorder="1" applyAlignment="1">
      <alignment horizontal="right" vertical="center" wrapText="1"/>
    </xf>
    <xf numFmtId="41" fontId="8" fillId="2" borderId="7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164" fontId="5" fillId="2" borderId="2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5" fillId="3" borderId="0" xfId="0" applyNumberFormat="1" applyFont="1" applyFill="1" applyBorder="1" applyAlignment="1">
      <alignment horizontal="right" vertical="center"/>
    </xf>
    <xf numFmtId="164" fontId="8" fillId="8" borderId="1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/>
    </xf>
    <xf numFmtId="164" fontId="5" fillId="3" borderId="3" xfId="0" applyNumberFormat="1" applyFont="1" applyFill="1" applyBorder="1" applyAlignment="1">
      <alignment horizontal="right" vertical="center"/>
    </xf>
    <xf numFmtId="167" fontId="5" fillId="2" borderId="2" xfId="0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168" fontId="7" fillId="3" borderId="0" xfId="0" applyNumberFormat="1" applyFont="1" applyFill="1" applyBorder="1" applyAlignment="1">
      <alignment horizontal="right" vertical="center"/>
    </xf>
    <xf numFmtId="10" fontId="5" fillId="12" borderId="0" xfId="0" applyNumberFormat="1" applyFont="1" applyFill="1" applyAlignment="1">
      <alignment horizontal="right" vertical="center" wrapText="1" indent="1"/>
    </xf>
    <xf numFmtId="0" fontId="5" fillId="12" borderId="0" xfId="0" applyFont="1" applyFill="1" applyAlignment="1">
      <alignment horizontal="right" vertical="center" wrapText="1" indent="1"/>
    </xf>
    <xf numFmtId="0" fontId="6" fillId="5" borderId="5" xfId="0" applyFont="1" applyFill="1" applyBorder="1" applyAlignment="1">
      <alignment horizontal="right" vertical="center"/>
    </xf>
    <xf numFmtId="10" fontId="32" fillId="12" borderId="0" xfId="0" applyNumberFormat="1" applyFont="1" applyFill="1" applyAlignment="1">
      <alignment horizontal="right" vertical="center" wrapText="1" indent="1"/>
    </xf>
    <xf numFmtId="10" fontId="32" fillId="12" borderId="16" xfId="0" applyNumberFormat="1" applyFont="1" applyFill="1" applyBorder="1" applyAlignment="1">
      <alignment horizontal="right" vertical="center" wrapText="1" indent="1"/>
    </xf>
    <xf numFmtId="10" fontId="32" fillId="12" borderId="4" xfId="0" applyNumberFormat="1" applyFont="1" applyFill="1" applyBorder="1" applyAlignment="1">
      <alignment horizontal="right" vertical="center" wrapText="1" indent="1"/>
    </xf>
    <xf numFmtId="166" fontId="32" fillId="12" borderId="1" xfId="0" applyNumberFormat="1" applyFont="1" applyFill="1" applyBorder="1" applyAlignment="1">
      <alignment horizontal="right" vertical="center" wrapText="1" indent="1"/>
    </xf>
    <xf numFmtId="0" fontId="5" fillId="12" borderId="0" xfId="0" applyFont="1" applyFill="1" applyBorder="1" applyAlignment="1">
      <alignment horizontal="right" vertical="center" wrapText="1" indent="1"/>
    </xf>
    <xf numFmtId="10" fontId="20" fillId="12" borderId="0" xfId="0" applyNumberFormat="1" applyFont="1" applyFill="1" applyAlignment="1">
      <alignment horizontal="right" vertical="center" wrapText="1" indent="1"/>
    </xf>
    <xf numFmtId="10" fontId="32" fillId="12" borderId="8" xfId="0" applyNumberFormat="1" applyFont="1" applyFill="1" applyBorder="1" applyAlignment="1">
      <alignment horizontal="right" vertical="center" wrapText="1" indent="1"/>
    </xf>
    <xf numFmtId="10" fontId="32" fillId="12" borderId="9" xfId="0" applyNumberFormat="1" applyFont="1" applyFill="1" applyBorder="1" applyAlignment="1">
      <alignment horizontal="right" vertical="center" wrapText="1" indent="1"/>
    </xf>
    <xf numFmtId="10" fontId="20" fillId="12" borderId="9" xfId="0" applyNumberFormat="1" applyFont="1" applyFill="1" applyBorder="1" applyAlignment="1">
      <alignment horizontal="right" vertical="center" wrapText="1" indent="1"/>
    </xf>
    <xf numFmtId="10" fontId="5" fillId="2" borderId="0" xfId="0" applyNumberFormat="1" applyFont="1" applyFill="1" applyAlignment="1">
      <alignment horizontal="right" vertical="center" wrapText="1" indent="1"/>
    </xf>
    <xf numFmtId="0" fontId="33" fillId="3" borderId="7" xfId="0" applyFont="1" applyFill="1" applyBorder="1" applyAlignment="1">
      <alignment horizontal="left" wrapText="1"/>
    </xf>
    <xf numFmtId="0" fontId="9" fillId="3" borderId="7" xfId="0" applyFont="1" applyFill="1" applyBorder="1" applyAlignment="1">
      <alignment horizontal="left" wrapText="1"/>
    </xf>
    <xf numFmtId="0" fontId="7" fillId="3" borderId="7" xfId="0" applyFont="1" applyFill="1" applyBorder="1" applyAlignment="1">
      <alignment horizontal="left" wrapText="1" indent="1"/>
    </xf>
    <xf numFmtId="0" fontId="34" fillId="3" borderId="7" xfId="0" applyFont="1" applyFill="1" applyBorder="1" applyAlignment="1">
      <alignment horizontal="left" wrapText="1" indent="3"/>
    </xf>
    <xf numFmtId="0" fontId="7" fillId="3" borderId="7" xfId="0" applyFont="1" applyFill="1" applyBorder="1" applyAlignment="1">
      <alignment horizontal="left" wrapText="1"/>
    </xf>
    <xf numFmtId="0" fontId="7" fillId="3" borderId="10" xfId="0" applyFont="1" applyFill="1" applyBorder="1" applyAlignment="1">
      <alignment horizontal="left" wrapText="1" indent="1"/>
    </xf>
    <xf numFmtId="0" fontId="11" fillId="3" borderId="23" xfId="0" applyFont="1" applyFill="1" applyBorder="1" applyAlignment="1">
      <alignment horizontal="left" vertical="top" wrapText="1"/>
    </xf>
    <xf numFmtId="3" fontId="11" fillId="2" borderId="7" xfId="0" applyNumberFormat="1" applyFont="1" applyFill="1" applyBorder="1" applyAlignment="1">
      <alignment horizontal="right" vertical="center" wrapText="1"/>
    </xf>
    <xf numFmtId="3" fontId="11" fillId="3" borderId="0" xfId="0" applyNumberFormat="1" applyFont="1" applyFill="1" applyBorder="1" applyAlignment="1">
      <alignment horizontal="right" vertical="center" wrapText="1"/>
    </xf>
    <xf numFmtId="165" fontId="11" fillId="3" borderId="0" xfId="0" applyNumberFormat="1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right" vertical="center" wrapText="1"/>
    </xf>
    <xf numFmtId="0" fontId="33" fillId="3" borderId="12" xfId="0" applyFont="1" applyFill="1" applyBorder="1" applyAlignment="1">
      <alignment horizontal="left" wrapText="1"/>
    </xf>
    <xf numFmtId="165" fontId="11" fillId="3" borderId="9" xfId="0" applyNumberFormat="1" applyFont="1" applyFill="1" applyBorder="1" applyAlignment="1">
      <alignment horizontal="right" vertical="center" wrapText="1"/>
    </xf>
    <xf numFmtId="0" fontId="9" fillId="3" borderId="24" xfId="0" applyFont="1" applyFill="1" applyBorder="1" applyAlignment="1">
      <alignment horizontal="left" wrapText="1"/>
    </xf>
    <xf numFmtId="0" fontId="9" fillId="3" borderId="12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 wrapText="1"/>
    </xf>
    <xf numFmtId="0" fontId="9" fillId="3" borderId="12" xfId="0" applyFont="1" applyFill="1" applyBorder="1" applyAlignment="1">
      <alignment horizontal="left" wrapText="1"/>
    </xf>
    <xf numFmtId="3" fontId="11" fillId="3" borderId="5" xfId="0" applyNumberFormat="1" applyFont="1" applyFill="1" applyBorder="1" applyAlignment="1">
      <alignment horizontal="right" vertical="center" wrapText="1"/>
    </xf>
    <xf numFmtId="3" fontId="11" fillId="3" borderId="6" xfId="0" applyNumberFormat="1" applyFont="1" applyFill="1" applyBorder="1" applyAlignment="1">
      <alignment horizontal="right" vertical="center" wrapText="1"/>
    </xf>
    <xf numFmtId="3" fontId="12" fillId="3" borderId="7" xfId="0" applyNumberFormat="1" applyFont="1" applyFill="1" applyBorder="1" applyAlignment="1">
      <alignment horizontal="right" vertical="center" wrapText="1"/>
    </xf>
    <xf numFmtId="3" fontId="12" fillId="3" borderId="9" xfId="0" applyNumberFormat="1" applyFont="1" applyFill="1" applyBorder="1" applyAlignment="1">
      <alignment horizontal="right" vertical="center" wrapText="1"/>
    </xf>
    <xf numFmtId="3" fontId="11" fillId="3" borderId="7" xfId="0" applyNumberFormat="1" applyFont="1" applyFill="1" applyBorder="1" applyAlignment="1">
      <alignment horizontal="right" vertical="center" wrapText="1"/>
    </xf>
    <xf numFmtId="3" fontId="11" fillId="3" borderId="9" xfId="0" applyNumberFormat="1" applyFont="1" applyFill="1" applyBorder="1" applyAlignment="1">
      <alignment horizontal="right" vertical="center" wrapText="1"/>
    </xf>
    <xf numFmtId="166" fontId="12" fillId="3" borderId="7" xfId="0" applyNumberFormat="1" applyFont="1" applyFill="1" applyBorder="1" applyAlignment="1">
      <alignment horizontal="right" vertical="center" wrapText="1"/>
    </xf>
    <xf numFmtId="166" fontId="12" fillId="3" borderId="9" xfId="0" applyNumberFormat="1" applyFont="1" applyFill="1" applyBorder="1" applyAlignment="1">
      <alignment horizontal="right" vertical="center" wrapText="1"/>
    </xf>
    <xf numFmtId="3" fontId="29" fillId="3" borderId="25" xfId="0" applyNumberFormat="1" applyFont="1" applyFill="1" applyBorder="1" applyAlignment="1">
      <alignment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165" fontId="12" fillId="3" borderId="9" xfId="0" applyNumberFormat="1" applyFont="1" applyFill="1" applyBorder="1" applyAlignment="1">
      <alignment horizontal="right" vertical="center" wrapText="1"/>
    </xf>
    <xf numFmtId="165" fontId="12" fillId="3" borderId="12" xfId="0" applyNumberFormat="1" applyFont="1" applyFill="1" applyBorder="1" applyAlignment="1">
      <alignment horizontal="right" vertical="center" wrapText="1"/>
    </xf>
    <xf numFmtId="165" fontId="12" fillId="3" borderId="8" xfId="0" applyNumberFormat="1" applyFont="1" applyFill="1" applyBorder="1" applyAlignment="1">
      <alignment horizontal="right" vertical="center" wrapText="1"/>
    </xf>
    <xf numFmtId="0" fontId="6" fillId="5" borderId="9" xfId="0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right" vertical="center"/>
    </xf>
    <xf numFmtId="164" fontId="5" fillId="2" borderId="7" xfId="0" applyNumberFormat="1" applyFont="1" applyFill="1" applyBorder="1" applyAlignment="1">
      <alignment horizontal="right" vertical="center"/>
    </xf>
    <xf numFmtId="164" fontId="8" fillId="2" borderId="7" xfId="0" applyNumberFormat="1" applyFont="1" applyFill="1" applyBorder="1" applyAlignment="1">
      <alignment horizontal="right" vertical="center"/>
    </xf>
    <xf numFmtId="164" fontId="8" fillId="2" borderId="0" xfId="0" applyNumberFormat="1" applyFont="1" applyFill="1" applyBorder="1" applyAlignment="1">
      <alignment horizontal="right" vertical="center"/>
    </xf>
    <xf numFmtId="164" fontId="8" fillId="3" borderId="0" xfId="0" applyNumberFormat="1" applyFont="1" applyFill="1" applyBorder="1" applyAlignment="1">
      <alignment horizontal="right" vertical="center"/>
    </xf>
    <xf numFmtId="167" fontId="5" fillId="3" borderId="2" xfId="0" applyNumberFormat="1" applyFont="1" applyFill="1" applyBorder="1" applyAlignment="1">
      <alignment horizontal="right" vertical="center"/>
    </xf>
    <xf numFmtId="167" fontId="8" fillId="2" borderId="0" xfId="0" applyNumberFormat="1" applyFont="1" applyFill="1" applyBorder="1" applyAlignment="1">
      <alignment horizontal="right" vertical="center"/>
    </xf>
    <xf numFmtId="167" fontId="8" fillId="3" borderId="0" xfId="0" applyNumberFormat="1" applyFont="1" applyFill="1" applyBorder="1" applyAlignment="1">
      <alignment horizontal="right" vertical="center"/>
    </xf>
    <xf numFmtId="164" fontId="5" fillId="2" borderId="20" xfId="0" applyNumberFormat="1" applyFont="1" applyFill="1" applyBorder="1" applyAlignment="1">
      <alignment horizontal="right" vertical="center"/>
    </xf>
    <xf numFmtId="164" fontId="5" fillId="3" borderId="21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horizontal="right" vertical="center" wrapText="1"/>
    </xf>
    <xf numFmtId="164" fontId="8" fillId="2" borderId="0" xfId="0" applyNumberFormat="1" applyFont="1" applyFill="1" applyBorder="1" applyAlignment="1">
      <alignment horizontal="right" vertical="center" wrapText="1"/>
    </xf>
    <xf numFmtId="164" fontId="5" fillId="2" borderId="21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169" fontId="8" fillId="2" borderId="0" xfId="0" applyNumberFormat="1" applyFont="1" applyFill="1" applyBorder="1" applyAlignment="1">
      <alignment horizontal="right" vertical="center"/>
    </xf>
    <xf numFmtId="164" fontId="5" fillId="2" borderId="21" xfId="0" applyNumberFormat="1" applyFont="1" applyFill="1" applyBorder="1" applyAlignment="1">
      <alignment horizontal="right" vertical="center"/>
    </xf>
    <xf numFmtId="165" fontId="5" fillId="2" borderId="3" xfId="0" applyNumberFormat="1" applyFont="1" applyFill="1" applyBorder="1" applyAlignment="1">
      <alignment vertical="center"/>
    </xf>
    <xf numFmtId="41" fontId="8" fillId="2" borderId="0" xfId="0" applyNumberFormat="1" applyFont="1" applyFill="1" applyBorder="1" applyAlignment="1">
      <alignment horizontal="right" vertical="center" wrapText="1"/>
    </xf>
    <xf numFmtId="41" fontId="5" fillId="2" borderId="21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 applyAlignment="1">
      <alignment horizontal="right" vertical="center" wrapText="1"/>
    </xf>
    <xf numFmtId="41" fontId="5" fillId="2" borderId="10" xfId="0" applyNumberFormat="1" applyFont="1" applyFill="1" applyBorder="1" applyAlignment="1">
      <alignment horizontal="right" vertical="center" wrapText="1"/>
    </xf>
    <xf numFmtId="0" fontId="15" fillId="3" borderId="0" xfId="0" applyFont="1" applyFill="1"/>
    <xf numFmtId="3" fontId="21" fillId="3" borderId="0" xfId="0" applyNumberFormat="1" applyFont="1" applyFill="1" applyAlignment="1">
      <alignment horizontal="right"/>
    </xf>
    <xf numFmtId="0" fontId="15" fillId="3" borderId="0" xfId="0" applyFont="1" applyFill="1" applyAlignment="1"/>
    <xf numFmtId="168" fontId="5" fillId="2" borderId="10" xfId="0" applyNumberFormat="1" applyFont="1" applyFill="1" applyBorder="1" applyAlignment="1">
      <alignment vertical="center"/>
    </xf>
    <xf numFmtId="168" fontId="5" fillId="2" borderId="3" xfId="0" applyNumberFormat="1" applyFont="1" applyFill="1" applyBorder="1" applyAlignment="1">
      <alignment vertical="center"/>
    </xf>
    <xf numFmtId="168" fontId="5" fillId="3" borderId="3" xfId="0" applyNumberFormat="1" applyFont="1" applyFill="1" applyBorder="1" applyAlignment="1">
      <alignment vertical="center"/>
    </xf>
    <xf numFmtId="164" fontId="8" fillId="2" borderId="27" xfId="0" applyNumberFormat="1" applyFont="1" applyFill="1" applyBorder="1" applyAlignment="1">
      <alignment horizontal="right" vertical="center"/>
    </xf>
    <xf numFmtId="164" fontId="8" fillId="2" borderId="28" xfId="0" applyNumberFormat="1" applyFont="1" applyFill="1" applyBorder="1" applyAlignment="1">
      <alignment horizontal="right" vertical="center"/>
    </xf>
    <xf numFmtId="164" fontId="8" fillId="3" borderId="28" xfId="0" applyNumberFormat="1" applyFont="1" applyFill="1" applyBorder="1" applyAlignment="1">
      <alignment horizontal="right" vertical="center"/>
    </xf>
    <xf numFmtId="169" fontId="8" fillId="3" borderId="0" xfId="0" applyNumberFormat="1" applyFont="1" applyFill="1" applyBorder="1" applyAlignment="1">
      <alignment horizontal="right" vertical="center"/>
    </xf>
    <xf numFmtId="0" fontId="15" fillId="3" borderId="0" xfId="0" applyFont="1" applyFill="1" applyAlignment="1">
      <alignment horizontal="left"/>
    </xf>
    <xf numFmtId="41" fontId="5" fillId="3" borderId="29" xfId="0" applyNumberFormat="1" applyFont="1" applyFill="1" applyBorder="1" applyAlignment="1">
      <alignment horizontal="right" vertical="center" wrapText="1"/>
    </xf>
    <xf numFmtId="168" fontId="5" fillId="3" borderId="11" xfId="0" applyNumberFormat="1" applyFont="1" applyFill="1" applyBorder="1" applyAlignment="1">
      <alignment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8" fillId="3" borderId="0" xfId="0" applyNumberFormat="1" applyFont="1" applyFill="1" applyBorder="1" applyAlignment="1">
      <alignment horizontal="right" vertical="center" wrapText="1"/>
    </xf>
    <xf numFmtId="164" fontId="5" fillId="3" borderId="21" xfId="0" applyNumberFormat="1" applyFont="1" applyFill="1" applyBorder="1" applyAlignment="1">
      <alignment horizontal="right" vertical="center" wrapText="1"/>
    </xf>
    <xf numFmtId="164" fontId="0" fillId="3" borderId="2" xfId="0" applyNumberFormat="1" applyFill="1" applyBorder="1" applyAlignment="1">
      <alignment vertical="center"/>
    </xf>
    <xf numFmtId="164" fontId="5" fillId="3" borderId="3" xfId="0" applyNumberFormat="1" applyFont="1" applyFill="1" applyBorder="1" applyAlignment="1">
      <alignment horizontal="right" vertical="center" wrapText="1"/>
    </xf>
    <xf numFmtId="164" fontId="9" fillId="9" borderId="5" xfId="0" applyNumberFormat="1" applyFont="1" applyFill="1" applyBorder="1" applyAlignment="1">
      <alignment vertical="center" wrapText="1"/>
    </xf>
    <xf numFmtId="164" fontId="9" fillId="8" borderId="1" xfId="0" applyNumberFormat="1" applyFont="1" applyFill="1" applyBorder="1" applyAlignment="1">
      <alignment vertical="center" wrapText="1"/>
    </xf>
    <xf numFmtId="164" fontId="5" fillId="2" borderId="7" xfId="0" applyNumberFormat="1" applyFont="1" applyFill="1" applyBorder="1" applyAlignment="1">
      <alignment vertical="center" wrapText="1"/>
    </xf>
    <xf numFmtId="164" fontId="5" fillId="3" borderId="0" xfId="0" applyNumberFormat="1" applyFont="1" applyFill="1" applyBorder="1" applyAlignment="1">
      <alignment vertical="center" wrapText="1"/>
    </xf>
    <xf numFmtId="164" fontId="0" fillId="2" borderId="12" xfId="0" applyNumberFormat="1" applyFill="1" applyBorder="1" applyAlignment="1">
      <alignment vertical="center"/>
    </xf>
    <xf numFmtId="164" fontId="8" fillId="9" borderId="12" xfId="0" applyNumberFormat="1" applyFont="1" applyFill="1" applyBorder="1" applyAlignment="1">
      <alignment vertical="center"/>
    </xf>
    <xf numFmtId="164" fontId="8" fillId="11" borderId="2" xfId="0" applyNumberFormat="1" applyFont="1" applyFill="1" applyBorder="1" applyAlignment="1">
      <alignment vertical="center"/>
    </xf>
    <xf numFmtId="164" fontId="9" fillId="2" borderId="12" xfId="0" applyNumberFormat="1" applyFont="1" applyFill="1" applyBorder="1" applyAlignment="1">
      <alignment vertical="center" wrapText="1"/>
    </xf>
    <xf numFmtId="164" fontId="9" fillId="3" borderId="2" xfId="0" applyNumberFormat="1" applyFont="1" applyFill="1" applyBorder="1" applyAlignment="1">
      <alignment vertical="center" wrapText="1"/>
    </xf>
    <xf numFmtId="0" fontId="8" fillId="0" borderId="0" xfId="0" applyFont="1"/>
    <xf numFmtId="0" fontId="36" fillId="0" borderId="0" xfId="0" applyFont="1"/>
    <xf numFmtId="0" fontId="36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 applyBorder="1"/>
    <xf numFmtId="3" fontId="6" fillId="0" borderId="0" xfId="0" applyNumberFormat="1" applyFont="1" applyFill="1" applyBorder="1" applyAlignment="1">
      <alignment vertical="center"/>
    </xf>
    <xf numFmtId="0" fontId="37" fillId="3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166" fontId="5" fillId="3" borderId="0" xfId="0" applyNumberFormat="1" applyFont="1" applyFill="1" applyAlignment="1">
      <alignment horizontal="right" vertical="center" wrapText="1"/>
    </xf>
    <xf numFmtId="0" fontId="11" fillId="3" borderId="5" xfId="0" applyFont="1" applyFill="1" applyBorder="1" applyAlignment="1">
      <alignment horizontal="left" vertical="top" wrapText="1"/>
    </xf>
    <xf numFmtId="166" fontId="5" fillId="2" borderId="7" xfId="0" applyNumberFormat="1" applyFont="1" applyFill="1" applyBorder="1" applyAlignment="1">
      <alignment horizontal="right" vertical="center" wrapText="1"/>
    </xf>
    <xf numFmtId="4" fontId="5" fillId="2" borderId="10" xfId="0" applyNumberFormat="1" applyFont="1" applyFill="1" applyBorder="1" applyAlignment="1">
      <alignment horizontal="right" vertical="center" wrapText="1"/>
    </xf>
    <xf numFmtId="166" fontId="30" fillId="3" borderId="9" xfId="1" applyNumberFormat="1" applyFont="1" applyFill="1" applyBorder="1" applyAlignment="1">
      <alignment horizontal="right" vertical="center" wrapText="1"/>
    </xf>
    <xf numFmtId="166" fontId="31" fillId="3" borderId="9" xfId="1" applyNumberFormat="1" applyFont="1" applyFill="1" applyBorder="1" applyAlignment="1">
      <alignment horizontal="right" vertical="center" wrapText="1"/>
    </xf>
    <xf numFmtId="166" fontId="30" fillId="3" borderId="32" xfId="1" applyNumberFormat="1" applyFont="1" applyFill="1" applyBorder="1" applyAlignment="1">
      <alignment horizontal="right" vertical="center" wrapText="1"/>
    </xf>
    <xf numFmtId="0" fontId="6" fillId="5" borderId="33" xfId="0" applyFont="1" applyFill="1" applyBorder="1" applyAlignment="1">
      <alignment horizontal="right" vertical="center"/>
    </xf>
    <xf numFmtId="0" fontId="6" fillId="5" borderId="29" xfId="0" applyFont="1" applyFill="1" applyBorder="1" applyAlignment="1">
      <alignment horizontal="right" vertical="center"/>
    </xf>
    <xf numFmtId="166" fontId="30" fillId="3" borderId="6" xfId="1" applyNumberFormat="1" applyFont="1" applyFill="1" applyBorder="1" applyAlignment="1">
      <alignment horizontal="right" vertical="center" wrapText="1"/>
    </xf>
    <xf numFmtId="4" fontId="5" fillId="3" borderId="3" xfId="0" applyNumberFormat="1" applyFont="1" applyFill="1" applyBorder="1" applyAlignment="1">
      <alignment horizontal="right" vertical="center" wrapText="1"/>
    </xf>
    <xf numFmtId="166" fontId="31" fillId="3" borderId="11" xfId="1" applyNumberFormat="1" applyFont="1" applyFill="1" applyBorder="1" applyAlignment="1">
      <alignment horizontal="right" vertical="center" wrapText="1"/>
    </xf>
    <xf numFmtId="166" fontId="30" fillId="3" borderId="8" xfId="1" applyNumberFormat="1" applyFont="1" applyFill="1" applyBorder="1" applyAlignment="1">
      <alignment horizontal="right" vertical="center" wrapText="1"/>
    </xf>
    <xf numFmtId="164" fontId="12" fillId="3" borderId="0" xfId="0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horizontal="right" vertical="center" wrapText="1"/>
    </xf>
    <xf numFmtId="165" fontId="12" fillId="3" borderId="1" xfId="0" applyNumberFormat="1" applyFont="1" applyFill="1" applyBorder="1" applyAlignment="1">
      <alignment horizontal="right" vertical="center" wrapText="1"/>
    </xf>
    <xf numFmtId="166" fontId="31" fillId="3" borderId="6" xfId="1" applyNumberFormat="1" applyFont="1" applyFill="1" applyBorder="1" applyAlignment="1">
      <alignment horizontal="right" vertical="center" wrapText="1"/>
    </xf>
    <xf numFmtId="3" fontId="12" fillId="13" borderId="7" xfId="0" applyNumberFormat="1" applyFont="1" applyFill="1" applyBorder="1" applyAlignment="1">
      <alignment horizontal="right" vertical="center" wrapText="1"/>
    </xf>
    <xf numFmtId="166" fontId="5" fillId="13" borderId="7" xfId="0" applyNumberFormat="1" applyFont="1" applyFill="1" applyBorder="1" applyAlignment="1">
      <alignment horizontal="right" vertical="center" wrapText="1"/>
    </xf>
    <xf numFmtId="4" fontId="5" fillId="13" borderId="10" xfId="0" applyNumberFormat="1" applyFont="1" applyFill="1" applyBorder="1" applyAlignment="1">
      <alignment horizontal="right" vertical="center" wrapText="1"/>
    </xf>
    <xf numFmtId="0" fontId="12" fillId="13" borderId="7" xfId="0" applyFont="1" applyFill="1" applyBorder="1" applyAlignment="1">
      <alignment horizontal="right" vertical="center" wrapText="1"/>
    </xf>
    <xf numFmtId="0" fontId="12" fillId="13" borderId="5" xfId="0" applyFont="1" applyFill="1" applyBorder="1" applyAlignment="1">
      <alignment horizontal="right" vertical="center" wrapText="1"/>
    </xf>
    <xf numFmtId="3" fontId="11" fillId="3" borderId="30" xfId="0" applyNumberFormat="1" applyFont="1" applyFill="1" applyBorder="1" applyAlignment="1">
      <alignment horizontal="right" vertical="center" wrapText="1"/>
    </xf>
    <xf numFmtId="3" fontId="11" fillId="3" borderId="31" xfId="0" applyNumberFormat="1" applyFont="1" applyFill="1" applyBorder="1" applyAlignment="1">
      <alignment horizontal="right" vertical="center" wrapText="1"/>
    </xf>
    <xf numFmtId="3" fontId="12" fillId="3" borderId="12" xfId="0" applyNumberFormat="1" applyFont="1" applyFill="1" applyBorder="1" applyAlignment="1">
      <alignment horizontal="right" vertical="center" wrapText="1"/>
    </xf>
    <xf numFmtId="0" fontId="0" fillId="0" borderId="0" xfId="0" applyBorder="1"/>
    <xf numFmtId="2" fontId="12" fillId="3" borderId="10" xfId="0" applyNumberFormat="1" applyFont="1" applyFill="1" applyBorder="1" applyAlignment="1">
      <alignment horizontal="right" vertical="center" wrapText="1"/>
    </xf>
    <xf numFmtId="2" fontId="12" fillId="3" borderId="3" xfId="0" applyNumberFormat="1" applyFont="1" applyFill="1" applyBorder="1" applyAlignment="1">
      <alignment horizontal="right" vertical="center" wrapText="1"/>
    </xf>
    <xf numFmtId="3" fontId="29" fillId="3" borderId="30" xfId="0" applyNumberFormat="1" applyFont="1" applyFill="1" applyBorder="1" applyAlignment="1">
      <alignment vertical="center"/>
    </xf>
    <xf numFmtId="3" fontId="29" fillId="3" borderId="31" xfId="0" applyNumberFormat="1" applyFont="1" applyFill="1" applyBorder="1" applyAlignment="1">
      <alignment vertical="center"/>
    </xf>
    <xf numFmtId="0" fontId="20" fillId="0" borderId="0" xfId="0" applyFont="1"/>
    <xf numFmtId="3" fontId="31" fillId="3" borderId="7" xfId="0" applyNumberFormat="1" applyFont="1" applyFill="1" applyBorder="1" applyAlignment="1">
      <alignment horizontal="right" vertical="center" wrapText="1"/>
    </xf>
    <xf numFmtId="3" fontId="31" fillId="3" borderId="0" xfId="0" applyNumberFormat="1" applyFont="1" applyFill="1" applyBorder="1" applyAlignment="1">
      <alignment horizontal="right" vertical="center" wrapText="1"/>
    </xf>
    <xf numFmtId="0" fontId="38" fillId="0" borderId="0" xfId="0" applyFont="1"/>
    <xf numFmtId="165" fontId="30" fillId="0" borderId="0" xfId="0" applyNumberFormat="1" applyFont="1" applyFill="1" applyBorder="1" applyAlignment="1">
      <alignment horizontal="right" vertical="center" wrapText="1"/>
    </xf>
    <xf numFmtId="0" fontId="38" fillId="0" borderId="0" xfId="0" applyFont="1" applyFill="1" applyBorder="1"/>
    <xf numFmtId="3" fontId="11" fillId="3" borderId="12" xfId="0" applyNumberFormat="1" applyFont="1" applyFill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 wrapText="1"/>
    </xf>
    <xf numFmtId="166" fontId="12" fillId="3" borderId="7" xfId="1" applyNumberFormat="1" applyFont="1" applyFill="1" applyBorder="1" applyAlignment="1">
      <alignment horizontal="right" vertical="center" wrapText="1"/>
    </xf>
    <xf numFmtId="3" fontId="11" fillId="3" borderId="32" xfId="0" applyNumberFormat="1" applyFont="1" applyFill="1" applyBorder="1" applyAlignment="1">
      <alignment horizontal="right" vertical="center" wrapText="1"/>
    </xf>
    <xf numFmtId="3" fontId="11" fillId="3" borderId="8" xfId="0" applyNumberFormat="1" applyFont="1" applyFill="1" applyBorder="1" applyAlignment="1">
      <alignment horizontal="right" vertical="center" wrapText="1"/>
    </xf>
    <xf numFmtId="3" fontId="31" fillId="3" borderId="7" xfId="1" applyNumberFormat="1" applyFont="1" applyFill="1" applyBorder="1" applyAlignment="1">
      <alignment horizontal="right" vertical="center" wrapText="1"/>
    </xf>
    <xf numFmtId="3" fontId="31" fillId="3" borderId="9" xfId="0" applyNumberFormat="1" applyFont="1" applyFill="1" applyBorder="1" applyAlignment="1">
      <alignment horizontal="right" vertical="center" wrapText="1"/>
    </xf>
    <xf numFmtId="3" fontId="12" fillId="3" borderId="7" xfId="1" applyNumberFormat="1" applyFont="1" applyFill="1" applyBorder="1" applyAlignment="1">
      <alignment horizontal="right" vertical="center" wrapText="1"/>
    </xf>
    <xf numFmtId="3" fontId="29" fillId="3" borderId="32" xfId="0" applyNumberFormat="1" applyFont="1" applyFill="1" applyBorder="1" applyAlignment="1">
      <alignment vertical="center"/>
    </xf>
    <xf numFmtId="2" fontId="12" fillId="3" borderId="11" xfId="0" applyNumberFormat="1" applyFont="1" applyFill="1" applyBorder="1" applyAlignment="1">
      <alignment horizontal="right" vertical="center" wrapText="1"/>
    </xf>
    <xf numFmtId="165" fontId="12" fillId="3" borderId="5" xfId="0" applyNumberFormat="1" applyFont="1" applyFill="1" applyBorder="1" applyAlignment="1">
      <alignment horizontal="right" vertical="center" wrapText="1"/>
    </xf>
    <xf numFmtId="3" fontId="11" fillId="13" borderId="5" xfId="0" applyNumberFormat="1" applyFont="1" applyFill="1" applyBorder="1" applyAlignment="1">
      <alignment horizontal="right" vertical="center" wrapText="1"/>
    </xf>
    <xf numFmtId="3" fontId="11" fillId="13" borderId="7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3" borderId="0" xfId="0" applyNumberFormat="1" applyFont="1" applyFill="1" applyAlignment="1">
      <alignment horizontal="right" vertical="center" wrapText="1"/>
    </xf>
    <xf numFmtId="3" fontId="8" fillId="2" borderId="30" xfId="0" applyNumberFormat="1" applyFont="1" applyFill="1" applyBorder="1" applyAlignment="1">
      <alignment horizontal="right" vertical="center" wrapText="1"/>
    </xf>
    <xf numFmtId="3" fontId="8" fillId="3" borderId="31" xfId="0" applyNumberFormat="1" applyFont="1" applyFill="1" applyBorder="1" applyAlignment="1">
      <alignment horizontal="right" vertical="center" wrapText="1"/>
    </xf>
    <xf numFmtId="3" fontId="5" fillId="13" borderId="0" xfId="0" applyNumberFormat="1" applyFont="1" applyFill="1" applyAlignment="1">
      <alignment horizontal="right" vertical="center" wrapText="1"/>
    </xf>
    <xf numFmtId="3" fontId="8" fillId="13" borderId="31" xfId="0" applyNumberFormat="1" applyFont="1" applyFill="1" applyBorder="1" applyAlignment="1">
      <alignment horizontal="right" vertical="center" wrapText="1"/>
    </xf>
    <xf numFmtId="3" fontId="5" fillId="13" borderId="7" xfId="0" applyNumberFormat="1" applyFont="1" applyFill="1" applyBorder="1" applyAlignment="1">
      <alignment horizontal="right" vertical="center" wrapText="1"/>
    </xf>
    <xf numFmtId="3" fontId="5" fillId="3" borderId="0" xfId="0" applyNumberFormat="1" applyFont="1" applyFill="1" applyBorder="1" applyAlignment="1">
      <alignment horizontal="right" vertical="center" wrapText="1"/>
    </xf>
    <xf numFmtId="3" fontId="8" fillId="13" borderId="30" xfId="0" applyNumberFormat="1" applyFont="1" applyFill="1" applyBorder="1" applyAlignment="1">
      <alignment horizontal="right" vertical="center" wrapText="1"/>
    </xf>
    <xf numFmtId="3" fontId="20" fillId="2" borderId="7" xfId="0" applyNumberFormat="1" applyFont="1" applyFill="1" applyBorder="1" applyAlignment="1">
      <alignment horizontal="right" vertical="center" wrapText="1"/>
    </xf>
    <xf numFmtId="3" fontId="20" fillId="3" borderId="0" xfId="0" applyNumberFormat="1" applyFont="1" applyFill="1" applyAlignment="1">
      <alignment horizontal="right" vertical="center" wrapText="1"/>
    </xf>
    <xf numFmtId="3" fontId="20" fillId="13" borderId="0" xfId="0" applyNumberFormat="1" applyFont="1" applyFill="1" applyAlignment="1">
      <alignment horizontal="right" vertical="center" wrapText="1"/>
    </xf>
    <xf numFmtId="3" fontId="11" fillId="2" borderId="12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3" borderId="3" xfId="0" applyNumberFormat="1" applyFont="1" applyFill="1" applyBorder="1" applyAlignment="1">
      <alignment horizontal="right" vertical="center" wrapText="1"/>
    </xf>
    <xf numFmtId="3" fontId="11" fillId="13" borderId="12" xfId="0" applyNumberFormat="1" applyFont="1" applyFill="1" applyBorder="1" applyAlignment="1">
      <alignment horizontal="right" vertical="center" wrapText="1"/>
    </xf>
    <xf numFmtId="3" fontId="5" fillId="13" borderId="0" xfId="0" applyNumberFormat="1" applyFont="1" applyFill="1" applyBorder="1" applyAlignment="1">
      <alignment horizontal="right" vertical="center" wrapText="1"/>
    </xf>
    <xf numFmtId="3" fontId="5" fillId="13" borderId="3" xfId="0" applyNumberFormat="1" applyFont="1" applyFill="1" applyBorder="1" applyAlignment="1">
      <alignment horizontal="right" vertical="center" wrapText="1"/>
    </xf>
    <xf numFmtId="3" fontId="28" fillId="2" borderId="21" xfId="0" applyNumberFormat="1" applyFont="1" applyFill="1" applyBorder="1" applyAlignment="1">
      <alignment horizontal="right" vertical="center"/>
    </xf>
    <xf numFmtId="3" fontId="28" fillId="3" borderId="21" xfId="0" applyNumberFormat="1" applyFont="1" applyFill="1" applyBorder="1" applyAlignment="1">
      <alignment horizontal="right" vertical="center"/>
    </xf>
    <xf numFmtId="0" fontId="28" fillId="2" borderId="0" xfId="0" applyFont="1" applyFill="1" applyBorder="1" applyAlignment="1">
      <alignment vertical="center"/>
    </xf>
    <xf numFmtId="0" fontId="28" fillId="3" borderId="0" xfId="0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horizontal="right" vertical="center" wrapText="1"/>
    </xf>
    <xf numFmtId="164" fontId="8" fillId="10" borderId="1" xfId="0" applyNumberFormat="1" applyFont="1" applyFill="1" applyBorder="1" applyAlignment="1">
      <alignment horizontal="right" vertical="center"/>
    </xf>
    <xf numFmtId="164" fontId="5" fillId="3" borderId="0" xfId="0" applyNumberFormat="1" applyFont="1" applyFill="1" applyBorder="1" applyAlignment="1">
      <alignment vertical="center"/>
    </xf>
    <xf numFmtId="164" fontId="8" fillId="9" borderId="1" xfId="0" applyNumberFormat="1" applyFont="1" applyFill="1" applyBorder="1" applyAlignment="1">
      <alignment horizontal="right" vertical="center"/>
    </xf>
    <xf numFmtId="3" fontId="11" fillId="6" borderId="5" xfId="0" applyNumberFormat="1" applyFont="1" applyFill="1" applyBorder="1" applyAlignment="1">
      <alignment horizontal="right" vertical="center" wrapText="1"/>
    </xf>
    <xf numFmtId="3" fontId="12" fillId="6" borderId="5" xfId="0" applyNumberFormat="1" applyFont="1" applyFill="1" applyBorder="1" applyAlignment="1">
      <alignment horizontal="right" vertical="center" wrapText="1"/>
    </xf>
    <xf numFmtId="3" fontId="12" fillId="6" borderId="7" xfId="0" applyNumberFormat="1" applyFont="1" applyFill="1" applyBorder="1" applyAlignment="1">
      <alignment horizontal="right" vertical="center" wrapText="1"/>
    </xf>
    <xf numFmtId="3" fontId="12" fillId="6" borderId="0" xfId="0" applyNumberFormat="1" applyFont="1" applyFill="1" applyBorder="1" applyAlignment="1">
      <alignment horizontal="right" vertical="center" wrapText="1"/>
    </xf>
    <xf numFmtId="3" fontId="11" fillId="6" borderId="12" xfId="0" applyNumberFormat="1" applyFont="1" applyFill="1" applyBorder="1" applyAlignment="1">
      <alignment horizontal="right" vertical="center" wrapText="1"/>
    </xf>
    <xf numFmtId="3" fontId="11" fillId="6" borderId="2" xfId="0" applyNumberFormat="1" applyFont="1" applyFill="1" applyBorder="1" applyAlignment="1">
      <alignment horizontal="right" vertical="center" wrapText="1"/>
    </xf>
    <xf numFmtId="3" fontId="11" fillId="6" borderId="8" xfId="0" applyNumberFormat="1" applyFont="1" applyFill="1" applyBorder="1" applyAlignment="1">
      <alignment horizontal="right" vertical="center" wrapText="1"/>
    </xf>
    <xf numFmtId="3" fontId="11" fillId="6" borderId="7" xfId="0" applyNumberFormat="1" applyFont="1" applyFill="1" applyBorder="1" applyAlignment="1">
      <alignment horizontal="right" vertical="center" wrapText="1"/>
    </xf>
    <xf numFmtId="3" fontId="11" fillId="6" borderId="0" xfId="0" applyNumberFormat="1" applyFont="1" applyFill="1" applyBorder="1" applyAlignment="1">
      <alignment horizontal="right" vertical="center" wrapText="1"/>
    </xf>
    <xf numFmtId="3" fontId="11" fillId="6" borderId="9" xfId="0" applyNumberFormat="1" applyFont="1" applyFill="1" applyBorder="1" applyAlignment="1">
      <alignment horizontal="right" vertical="center" wrapText="1"/>
    </xf>
    <xf numFmtId="3" fontId="12" fillId="6" borderId="9" xfId="0" applyNumberFormat="1" applyFont="1" applyFill="1" applyBorder="1" applyAlignment="1">
      <alignment horizontal="right" vertical="center" wrapText="1"/>
    </xf>
    <xf numFmtId="3" fontId="12" fillId="6" borderId="10" xfId="0" applyNumberFormat="1" applyFont="1" applyFill="1" applyBorder="1" applyAlignment="1">
      <alignment horizontal="right" vertical="center" wrapText="1"/>
    </xf>
    <xf numFmtId="3" fontId="12" fillId="6" borderId="3" xfId="0" applyNumberFormat="1" applyFont="1" applyFill="1" applyBorder="1" applyAlignment="1">
      <alignment horizontal="right" vertical="center" wrapText="1"/>
    </xf>
    <xf numFmtId="3" fontId="12" fillId="6" borderId="11" xfId="0" applyNumberFormat="1" applyFont="1" applyFill="1" applyBorder="1" applyAlignment="1">
      <alignment horizontal="right" vertical="center" wrapText="1"/>
    </xf>
    <xf numFmtId="3" fontId="12" fillId="6" borderId="1" xfId="0" applyNumberFormat="1" applyFont="1" applyFill="1" applyBorder="1" applyAlignment="1">
      <alignment horizontal="right" vertical="center" wrapText="1"/>
    </xf>
    <xf numFmtId="3" fontId="12" fillId="6" borderId="6" xfId="0" applyNumberFormat="1" applyFont="1" applyFill="1" applyBorder="1" applyAlignment="1">
      <alignment horizontal="right" vertical="center" wrapText="1"/>
    </xf>
    <xf numFmtId="165" fontId="5" fillId="13" borderId="7" xfId="0" applyNumberFormat="1" applyFont="1" applyFill="1" applyBorder="1" applyAlignment="1">
      <alignment horizontal="right" vertical="center"/>
    </xf>
    <xf numFmtId="3" fontId="30" fillId="0" borderId="0" xfId="0" applyNumberFormat="1" applyFont="1" applyFill="1" applyBorder="1" applyAlignment="1">
      <alignment horizontal="right" vertical="center" wrapText="1"/>
    </xf>
    <xf numFmtId="3" fontId="12" fillId="3" borderId="35" xfId="0" applyNumberFormat="1" applyFont="1" applyFill="1" applyBorder="1" applyAlignment="1">
      <alignment horizontal="right" vertical="center" wrapText="1"/>
    </xf>
    <xf numFmtId="3" fontId="12" fillId="3" borderId="34" xfId="0" applyNumberFormat="1" applyFont="1" applyFill="1" applyBorder="1" applyAlignment="1">
      <alignment horizontal="right" vertical="center" wrapText="1"/>
    </xf>
    <xf numFmtId="165" fontId="12" fillId="3" borderId="6" xfId="0" applyNumberFormat="1" applyFont="1" applyFill="1" applyBorder="1" applyAlignment="1">
      <alignment horizontal="right" vertical="center" wrapText="1"/>
    </xf>
    <xf numFmtId="3" fontId="11" fillId="6" borderId="1" xfId="0" applyNumberFormat="1" applyFont="1" applyFill="1" applyBorder="1" applyAlignment="1">
      <alignment horizontal="right" vertical="center" wrapText="1"/>
    </xf>
    <xf numFmtId="3" fontId="11" fillId="6" borderId="6" xfId="0" applyNumberFormat="1" applyFont="1" applyFill="1" applyBorder="1" applyAlignment="1">
      <alignment horizontal="right" vertical="center" wrapText="1"/>
    </xf>
    <xf numFmtId="172" fontId="5" fillId="2" borderId="7" xfId="0" applyNumberFormat="1" applyFont="1" applyFill="1" applyBorder="1" applyAlignment="1">
      <alignment horizontal="right" vertical="center" wrapText="1"/>
    </xf>
    <xf numFmtId="164" fontId="7" fillId="2" borderId="12" xfId="0" applyNumberFormat="1" applyFont="1" applyFill="1" applyBorder="1" applyAlignment="1">
      <alignment vertical="center" wrapText="1"/>
    </xf>
    <xf numFmtId="4" fontId="9" fillId="2" borderId="12" xfId="0" applyNumberFormat="1" applyFont="1" applyFill="1" applyBorder="1" applyAlignment="1">
      <alignment vertical="center" wrapText="1"/>
    </xf>
    <xf numFmtId="173" fontId="12" fillId="3" borderId="0" xfId="0" applyNumberFormat="1" applyFont="1" applyFill="1" applyAlignment="1">
      <alignment horizontal="right" vertical="center"/>
    </xf>
    <xf numFmtId="172" fontId="9" fillId="9" borderId="5" xfId="0" applyNumberFormat="1" applyFont="1" applyFill="1" applyBorder="1" applyAlignment="1">
      <alignment vertical="center" wrapText="1"/>
    </xf>
    <xf numFmtId="172" fontId="9" fillId="9" borderId="1" xfId="0" applyNumberFormat="1" applyFont="1" applyFill="1" applyBorder="1" applyAlignment="1">
      <alignment vertical="center" wrapText="1"/>
    </xf>
    <xf numFmtId="174" fontId="0" fillId="3" borderId="0" xfId="0" applyNumberFormat="1" applyFill="1"/>
    <xf numFmtId="174" fontId="9" fillId="4" borderId="11" xfId="0" applyNumberFormat="1" applyFont="1" applyFill="1" applyBorder="1" applyAlignment="1">
      <alignment horizontal="right" vertical="center" wrapText="1"/>
    </xf>
    <xf numFmtId="174" fontId="9" fillId="8" borderId="6" xfId="1" applyNumberFormat="1" applyFont="1" applyFill="1" applyBorder="1" applyAlignment="1">
      <alignment horizontal="right" vertical="center" wrapText="1"/>
    </xf>
    <xf numFmtId="174" fontId="5" fillId="3" borderId="9" xfId="1" applyNumberFormat="1" applyFont="1" applyFill="1" applyBorder="1" applyAlignment="1">
      <alignment horizontal="right" vertical="center" wrapText="1"/>
    </xf>
    <xf numFmtId="174" fontId="9" fillId="11" borderId="8" xfId="1" applyNumberFormat="1" applyFont="1" applyFill="1" applyBorder="1" applyAlignment="1">
      <alignment horizontal="right" vertical="center" wrapText="1"/>
    </xf>
    <xf numFmtId="174" fontId="5" fillId="3" borderId="8" xfId="1" applyNumberFormat="1" applyFont="1" applyFill="1" applyBorder="1" applyAlignment="1">
      <alignment horizontal="right" vertical="center" wrapText="1"/>
    </xf>
    <xf numFmtId="174" fontId="5" fillId="3" borderId="9" xfId="1" applyNumberFormat="1" applyFont="1" applyFill="1" applyBorder="1" applyAlignment="1">
      <alignment vertical="center"/>
    </xf>
    <xf numFmtId="174" fontId="8" fillId="3" borderId="8" xfId="1" applyNumberFormat="1" applyFont="1" applyFill="1" applyBorder="1" applyAlignment="1">
      <alignment horizontal="right" vertical="center" wrapText="1"/>
    </xf>
    <xf numFmtId="174" fontId="9" fillId="8" borderId="6" xfId="1" applyNumberFormat="1" applyFont="1" applyFill="1" applyBorder="1" applyAlignment="1">
      <alignment vertical="center" wrapText="1"/>
    </xf>
    <xf numFmtId="174" fontId="5" fillId="3" borderId="9" xfId="1" applyNumberFormat="1" applyFont="1" applyFill="1" applyBorder="1" applyAlignment="1">
      <alignment vertical="center" wrapText="1"/>
    </xf>
    <xf numFmtId="174" fontId="7" fillId="3" borderId="11" xfId="1" applyNumberFormat="1" applyFont="1" applyFill="1" applyBorder="1" applyAlignment="1">
      <alignment vertical="center" wrapText="1"/>
    </xf>
    <xf numFmtId="174" fontId="9" fillId="8" borderId="11" xfId="1" applyNumberFormat="1" applyFont="1" applyFill="1" applyBorder="1" applyAlignment="1">
      <alignment vertical="center" wrapText="1"/>
    </xf>
    <xf numFmtId="174" fontId="5" fillId="3" borderId="6" xfId="1" applyNumberFormat="1" applyFont="1" applyFill="1" applyBorder="1" applyAlignment="1">
      <alignment vertical="center" wrapText="1"/>
    </xf>
    <xf numFmtId="174" fontId="8" fillId="3" borderId="8" xfId="1" applyNumberFormat="1" applyFont="1" applyFill="1" applyBorder="1" applyAlignment="1">
      <alignment vertical="center"/>
    </xf>
    <xf numFmtId="174" fontId="8" fillId="11" borderId="8" xfId="1" applyNumberFormat="1" applyFont="1" applyFill="1" applyBorder="1" applyAlignment="1">
      <alignment vertical="center"/>
    </xf>
    <xf numFmtId="174" fontId="8" fillId="11" borderId="11" xfId="1" quotePrefix="1" applyNumberFormat="1" applyFont="1" applyFill="1" applyBorder="1" applyAlignment="1">
      <alignment horizontal="right" vertical="center"/>
    </xf>
    <xf numFmtId="174" fontId="5" fillId="3" borderId="0" xfId="0" applyNumberFormat="1" applyFont="1" applyFill="1" applyBorder="1" applyAlignment="1">
      <alignment vertical="center"/>
    </xf>
    <xf numFmtId="174" fontId="0" fillId="0" borderId="0" xfId="0" applyNumberFormat="1"/>
    <xf numFmtId="174" fontId="5" fillId="3" borderId="8" xfId="1" applyNumberFormat="1" applyFont="1" applyFill="1" applyBorder="1" applyAlignment="1">
      <alignment vertical="center"/>
    </xf>
    <xf numFmtId="175" fontId="0" fillId="3" borderId="0" xfId="0" applyNumberFormat="1" applyFill="1"/>
    <xf numFmtId="175" fontId="10" fillId="4" borderId="11" xfId="0" applyNumberFormat="1" applyFont="1" applyFill="1" applyBorder="1" applyAlignment="1">
      <alignment horizontal="right" vertical="center" wrapText="1"/>
    </xf>
    <xf numFmtId="175" fontId="8" fillId="8" borderId="6" xfId="1" applyNumberFormat="1" applyFont="1" applyFill="1" applyBorder="1" applyAlignment="1">
      <alignment vertical="center"/>
    </xf>
    <xf numFmtId="175" fontId="5" fillId="3" borderId="8" xfId="1" applyNumberFormat="1" applyFont="1" applyFill="1" applyBorder="1" applyAlignment="1">
      <alignment vertical="center"/>
    </xf>
    <xf numFmtId="175" fontId="5" fillId="3" borderId="9" xfId="1" applyNumberFormat="1" applyFont="1" applyFill="1" applyBorder="1" applyAlignment="1">
      <alignment vertical="center"/>
    </xf>
    <xf numFmtId="175" fontId="5" fillId="3" borderId="11" xfId="1" applyNumberFormat="1" applyFont="1" applyFill="1" applyBorder="1" applyAlignment="1">
      <alignment vertical="center"/>
    </xf>
    <xf numFmtId="175" fontId="8" fillId="11" borderId="6" xfId="1" applyNumberFormat="1" applyFont="1" applyFill="1" applyBorder="1" applyAlignment="1">
      <alignment vertical="center"/>
    </xf>
    <xf numFmtId="175" fontId="8" fillId="3" borderId="11" xfId="1" applyNumberFormat="1" applyFont="1" applyFill="1" applyBorder="1" applyAlignment="1">
      <alignment vertical="center"/>
    </xf>
    <xf numFmtId="175" fontId="8" fillId="6" borderId="6" xfId="1" applyNumberFormat="1" applyFont="1" applyFill="1" applyBorder="1" applyAlignment="1">
      <alignment vertical="center"/>
    </xf>
    <xf numFmtId="175" fontId="0" fillId="3" borderId="8" xfId="0" applyNumberFormat="1" applyFill="1" applyBorder="1" applyAlignment="1">
      <alignment vertical="center"/>
    </xf>
    <xf numFmtId="175" fontId="8" fillId="11" borderId="8" xfId="1" applyNumberFormat="1" applyFont="1" applyFill="1" applyBorder="1" applyAlignment="1">
      <alignment vertical="center"/>
    </xf>
    <xf numFmtId="175" fontId="8" fillId="11" borderId="11" xfId="0" applyNumberFormat="1" applyFont="1" applyFill="1" applyBorder="1" applyAlignment="1">
      <alignment horizontal="right" vertical="center"/>
    </xf>
    <xf numFmtId="175" fontId="5" fillId="3" borderId="0" xfId="0" applyNumberFormat="1" applyFont="1" applyFill="1" applyAlignment="1">
      <alignment vertical="center"/>
    </xf>
    <xf numFmtId="175" fontId="0" fillId="0" borderId="0" xfId="0" applyNumberFormat="1"/>
    <xf numFmtId="174" fontId="10" fillId="4" borderId="6" xfId="0" applyNumberFormat="1" applyFont="1" applyFill="1" applyBorder="1" applyAlignment="1">
      <alignment horizontal="right" vertical="center" wrapText="1"/>
    </xf>
    <xf numFmtId="174" fontId="10" fillId="3" borderId="0" xfId="0" applyNumberFormat="1" applyFont="1" applyFill="1" applyBorder="1" applyAlignment="1">
      <alignment horizontal="right" vertical="center" wrapText="1"/>
    </xf>
    <xf numFmtId="174" fontId="5" fillId="3" borderId="9" xfId="1" applyNumberFormat="1" applyFont="1" applyFill="1" applyBorder="1" applyAlignment="1">
      <alignment horizontal="right" vertical="center"/>
    </xf>
    <xf numFmtId="174" fontId="8" fillId="8" borderId="6" xfId="1" applyNumberFormat="1" applyFont="1" applyFill="1" applyBorder="1" applyAlignment="1">
      <alignment vertical="center"/>
    </xf>
    <xf numFmtId="174" fontId="8" fillId="10" borderId="6" xfId="1" applyNumberFormat="1" applyFont="1" applyFill="1" applyBorder="1" applyAlignment="1">
      <alignment vertical="center"/>
    </xf>
    <xf numFmtId="174" fontId="5" fillId="3" borderId="11" xfId="1" applyNumberFormat="1" applyFont="1" applyFill="1" applyBorder="1" applyAlignment="1">
      <alignment vertical="center"/>
    </xf>
    <xf numFmtId="174" fontId="5" fillId="3" borderId="11" xfId="1" applyNumberFormat="1" applyFont="1" applyFill="1" applyBorder="1" applyAlignment="1">
      <alignment horizontal="right" vertical="center"/>
    </xf>
    <xf numFmtId="174" fontId="0" fillId="0" borderId="0" xfId="0" applyNumberFormat="1" applyAlignment="1">
      <alignment wrapText="1"/>
    </xf>
    <xf numFmtId="172" fontId="8" fillId="2" borderId="1" xfId="0" applyNumberFormat="1" applyFont="1" applyFill="1" applyBorder="1" applyAlignment="1">
      <alignment horizontal="right" vertical="center"/>
    </xf>
    <xf numFmtId="172" fontId="9" fillId="3" borderId="1" xfId="0" applyNumberFormat="1" applyFont="1" applyFill="1" applyBorder="1" applyAlignment="1">
      <alignment horizontal="right" vertical="center"/>
    </xf>
    <xf numFmtId="172" fontId="9" fillId="2" borderId="1" xfId="0" applyNumberFormat="1" applyFont="1" applyFill="1" applyBorder="1" applyAlignment="1">
      <alignment horizontal="right" vertical="center"/>
    </xf>
    <xf numFmtId="172" fontId="7" fillId="2" borderId="2" xfId="0" applyNumberFormat="1" applyFont="1" applyFill="1" applyBorder="1" applyAlignment="1">
      <alignment horizontal="right" vertical="center"/>
    </xf>
    <xf numFmtId="172" fontId="7" fillId="3" borderId="2" xfId="0" applyNumberFormat="1" applyFont="1" applyFill="1" applyBorder="1" applyAlignment="1">
      <alignment horizontal="right" vertical="center"/>
    </xf>
    <xf numFmtId="172" fontId="7" fillId="2" borderId="0" xfId="0" applyNumberFormat="1" applyFont="1" applyFill="1" applyBorder="1" applyAlignment="1">
      <alignment horizontal="right" vertical="center"/>
    </xf>
    <xf numFmtId="172" fontId="7" fillId="3" borderId="0" xfId="0" applyNumberFormat="1" applyFont="1" applyFill="1" applyBorder="1" applyAlignment="1">
      <alignment horizontal="right" vertical="center"/>
    </xf>
    <xf numFmtId="172" fontId="7" fillId="2" borderId="3" xfId="0" applyNumberFormat="1" applyFont="1" applyFill="1" applyBorder="1" applyAlignment="1">
      <alignment horizontal="right" vertical="center"/>
    </xf>
    <xf numFmtId="172" fontId="7" fillId="3" borderId="3" xfId="0" applyNumberFormat="1" applyFont="1" applyFill="1" applyBorder="1" applyAlignment="1">
      <alignment horizontal="right" vertical="center"/>
    </xf>
    <xf numFmtId="172" fontId="9" fillId="11" borderId="1" xfId="0" applyNumberFormat="1" applyFont="1" applyFill="1" applyBorder="1" applyAlignment="1">
      <alignment horizontal="right" vertical="center"/>
    </xf>
    <xf numFmtId="172" fontId="9" fillId="9" borderId="1" xfId="0" applyNumberFormat="1" applyFont="1" applyFill="1" applyBorder="1" applyAlignment="1">
      <alignment horizontal="right" vertical="center"/>
    </xf>
    <xf numFmtId="172" fontId="8" fillId="2" borderId="2" xfId="0" applyNumberFormat="1" applyFont="1" applyFill="1" applyBorder="1" applyAlignment="1">
      <alignment horizontal="right" vertical="center"/>
    </xf>
    <xf numFmtId="172" fontId="8" fillId="3" borderId="2" xfId="0" applyNumberFormat="1" applyFont="1" applyFill="1" applyBorder="1" applyAlignment="1">
      <alignment horizontal="right" vertical="center"/>
    </xf>
    <xf numFmtId="174" fontId="8" fillId="3" borderId="6" xfId="1" applyNumberFormat="1" applyFont="1" applyFill="1" applyBorder="1" applyAlignment="1">
      <alignment vertical="center"/>
    </xf>
    <xf numFmtId="174" fontId="8" fillId="11" borderId="6" xfId="1" applyNumberFormat="1" applyFont="1" applyFill="1" applyBorder="1" applyAlignment="1">
      <alignment vertical="center"/>
    </xf>
    <xf numFmtId="174" fontId="7" fillId="3" borderId="9" xfId="1" applyNumberFormat="1" applyFont="1" applyFill="1" applyBorder="1" applyAlignment="1">
      <alignment horizontal="right" vertical="center"/>
    </xf>
    <xf numFmtId="0" fontId="7" fillId="3" borderId="7" xfId="0" applyFont="1" applyFill="1" applyBorder="1" applyAlignment="1">
      <alignment vertical="center" wrapText="1"/>
    </xf>
    <xf numFmtId="168" fontId="7" fillId="2" borderId="0" xfId="0" applyNumberFormat="1" applyFont="1" applyFill="1" applyBorder="1" applyAlignment="1">
      <alignment horizontal="right" vertical="center"/>
    </xf>
    <xf numFmtId="165" fontId="12" fillId="3" borderId="0" xfId="0" applyNumberFormat="1" applyFont="1" applyFill="1" applyBorder="1" applyAlignment="1">
      <alignment horizontal="right" vertical="center"/>
    </xf>
    <xf numFmtId="10" fontId="5" fillId="2" borderId="7" xfId="0" applyNumberFormat="1" applyFont="1" applyFill="1" applyBorder="1" applyAlignment="1">
      <alignment horizontal="right" vertical="center" wrapText="1" indent="1"/>
    </xf>
    <xf numFmtId="10" fontId="20" fillId="12" borderId="0" xfId="0" applyNumberFormat="1" applyFont="1" applyFill="1" applyBorder="1" applyAlignment="1">
      <alignment horizontal="right" vertical="center" wrapText="1" indent="1"/>
    </xf>
    <xf numFmtId="0" fontId="28" fillId="12" borderId="15" xfId="0" applyFont="1" applyFill="1" applyBorder="1" applyAlignment="1">
      <alignment wrapText="1"/>
    </xf>
    <xf numFmtId="166" fontId="27" fillId="0" borderId="0" xfId="1" applyNumberFormat="1" applyFont="1" applyFill="1" applyBorder="1" applyAlignment="1">
      <alignment horizontal="right" vertical="center" wrapText="1" indent="1"/>
    </xf>
    <xf numFmtId="10" fontId="8" fillId="2" borderId="0" xfId="0" applyNumberFormat="1" applyFont="1" applyFill="1" applyAlignment="1">
      <alignment horizontal="right" vertical="center" wrapText="1" indent="1"/>
    </xf>
    <xf numFmtId="10" fontId="8" fillId="3" borderId="0" xfId="0" applyNumberFormat="1" applyFont="1" applyFill="1" applyAlignment="1">
      <alignment horizontal="right" vertical="center" wrapText="1" indent="1"/>
    </xf>
    <xf numFmtId="10" fontId="32" fillId="2" borderId="17" xfId="0" applyNumberFormat="1" applyFont="1" applyFill="1" applyBorder="1" applyAlignment="1">
      <alignment horizontal="right" vertical="center" wrapText="1" indent="1"/>
    </xf>
    <xf numFmtId="10" fontId="32" fillId="3" borderId="4" xfId="0" applyNumberFormat="1" applyFont="1" applyFill="1" applyBorder="1" applyAlignment="1">
      <alignment horizontal="right" vertical="center" wrapText="1" indent="1"/>
    </xf>
    <xf numFmtId="10" fontId="32" fillId="2" borderId="0" xfId="0" applyNumberFormat="1" applyFont="1" applyFill="1" applyAlignment="1">
      <alignment horizontal="right" vertical="center" wrapText="1" indent="1"/>
    </xf>
    <xf numFmtId="10" fontId="32" fillId="3" borderId="0" xfId="0" applyNumberFormat="1" applyFont="1" applyFill="1" applyAlignment="1">
      <alignment horizontal="right" vertical="center" wrapText="1" indent="1"/>
    </xf>
    <xf numFmtId="10" fontId="5" fillId="3" borderId="0" xfId="0" applyNumberFormat="1" applyFont="1" applyFill="1" applyAlignment="1">
      <alignment horizontal="right" vertical="center" wrapText="1" indent="1"/>
    </xf>
    <xf numFmtId="0" fontId="5" fillId="3" borderId="0" xfId="0" applyFont="1" applyFill="1" applyAlignment="1">
      <alignment horizontal="right" vertical="center" wrapText="1" indent="1"/>
    </xf>
    <xf numFmtId="10" fontId="5" fillId="2" borderId="0" xfId="0" applyNumberFormat="1" applyFont="1" applyFill="1" applyBorder="1" applyAlignment="1">
      <alignment horizontal="right" vertical="center" wrapText="1" indent="1"/>
    </xf>
    <xf numFmtId="0" fontId="5" fillId="3" borderId="0" xfId="0" applyFont="1" applyFill="1" applyBorder="1" applyAlignment="1">
      <alignment horizontal="right" vertical="center" wrapText="1" indent="1"/>
    </xf>
    <xf numFmtId="10" fontId="8" fillId="2" borderId="12" xfId="0" applyNumberFormat="1" applyFont="1" applyFill="1" applyBorder="1" applyAlignment="1">
      <alignment horizontal="right" vertical="center" wrapText="1" indent="1"/>
    </xf>
    <xf numFmtId="10" fontId="8" fillId="12" borderId="0" xfId="0" applyNumberFormat="1" applyFont="1" applyFill="1" applyAlignment="1">
      <alignment horizontal="right" vertical="center" wrapText="1" indent="1"/>
    </xf>
    <xf numFmtId="10" fontId="32" fillId="2" borderId="7" xfId="0" applyNumberFormat="1" applyFont="1" applyFill="1" applyBorder="1" applyAlignment="1">
      <alignment horizontal="right" vertical="center" wrapText="1" indent="1"/>
    </xf>
    <xf numFmtId="166" fontId="8" fillId="2" borderId="5" xfId="0" applyNumberFormat="1" applyFont="1" applyFill="1" applyBorder="1" applyAlignment="1">
      <alignment horizontal="right" vertical="center" wrapText="1" indent="1"/>
    </xf>
    <xf numFmtId="166" fontId="8" fillId="3" borderId="1" xfId="0" applyNumberFormat="1" applyFont="1" applyFill="1" applyBorder="1" applyAlignment="1">
      <alignment horizontal="right" vertical="center" wrapText="1" indent="1"/>
    </xf>
    <xf numFmtId="166" fontId="32" fillId="12" borderId="6" xfId="0" applyNumberFormat="1" applyFont="1" applyFill="1" applyBorder="1" applyAlignment="1">
      <alignment horizontal="right" vertical="center" wrapText="1" indent="1"/>
    </xf>
    <xf numFmtId="166" fontId="32" fillId="2" borderId="5" xfId="0" applyNumberFormat="1" applyFont="1" applyFill="1" applyBorder="1" applyAlignment="1">
      <alignment horizontal="right" vertical="center" wrapText="1" indent="1"/>
    </xf>
    <xf numFmtId="10" fontId="31" fillId="3" borderId="9" xfId="1" applyNumberFormat="1" applyFont="1" applyFill="1" applyBorder="1" applyAlignment="1">
      <alignment vertical="center"/>
    </xf>
    <xf numFmtId="10" fontId="31" fillId="3" borderId="9" xfId="1" applyNumberFormat="1" applyFont="1" applyFill="1" applyBorder="1" applyAlignment="1">
      <alignment horizontal="right" vertical="center"/>
    </xf>
    <xf numFmtId="10" fontId="31" fillId="3" borderId="11" xfId="1" applyNumberFormat="1" applyFont="1" applyFill="1" applyBorder="1" applyAlignment="1">
      <alignment horizontal="right" vertical="center"/>
    </xf>
    <xf numFmtId="173" fontId="11" fillId="3" borderId="1" xfId="0" applyNumberFormat="1" applyFont="1" applyFill="1" applyBorder="1" applyAlignment="1">
      <alignment horizontal="right" vertical="center"/>
    </xf>
    <xf numFmtId="166" fontId="5" fillId="2" borderId="0" xfId="0" applyNumberFormat="1" applyFont="1" applyFill="1" applyAlignment="1">
      <alignment horizontal="right" wrapText="1" indent="1"/>
    </xf>
    <xf numFmtId="166" fontId="5" fillId="3" borderId="0" xfId="0" applyNumberFormat="1" applyFont="1" applyFill="1" applyAlignment="1">
      <alignment horizontal="right" wrapText="1" indent="1"/>
    </xf>
    <xf numFmtId="166" fontId="5" fillId="3" borderId="3" xfId="0" applyNumberFormat="1" applyFont="1" applyFill="1" applyBorder="1" applyAlignment="1">
      <alignment horizontal="right" wrapText="1" indent="1"/>
    </xf>
    <xf numFmtId="166" fontId="5" fillId="2" borderId="3" xfId="0" applyNumberFormat="1" applyFont="1" applyFill="1" applyBorder="1" applyAlignment="1">
      <alignment horizontal="right" wrapText="1" indent="1"/>
    </xf>
    <xf numFmtId="168" fontId="5" fillId="3" borderId="0" xfId="0" applyNumberFormat="1" applyFont="1" applyFill="1" applyBorder="1" applyAlignment="1">
      <alignment horizontal="right" vertical="center"/>
    </xf>
    <xf numFmtId="168" fontId="5" fillId="2" borderId="0" xfId="0" applyNumberFormat="1" applyFont="1" applyFill="1" applyBorder="1" applyAlignment="1">
      <alignment horizontal="right" vertical="center"/>
    </xf>
    <xf numFmtId="172" fontId="11" fillId="2" borderId="1" xfId="0" applyNumberFormat="1" applyFont="1" applyFill="1" applyBorder="1" applyAlignment="1">
      <alignment horizontal="right" vertical="center"/>
    </xf>
    <xf numFmtId="172" fontId="5" fillId="2" borderId="7" xfId="0" applyNumberFormat="1" applyFont="1" applyFill="1" applyBorder="1" applyAlignment="1">
      <alignment horizontal="right" vertical="center"/>
    </xf>
    <xf numFmtId="172" fontId="8" fillId="2" borderId="7" xfId="0" applyNumberFormat="1" applyFont="1" applyFill="1" applyBorder="1" applyAlignment="1">
      <alignment horizontal="right" vertical="center"/>
    </xf>
    <xf numFmtId="164" fontId="20" fillId="3" borderId="9" xfId="0" applyNumberFormat="1" applyFont="1" applyFill="1" applyBorder="1" applyAlignment="1">
      <alignment horizontal="right" vertical="center"/>
    </xf>
    <xf numFmtId="164" fontId="32" fillId="3" borderId="9" xfId="0" applyNumberFormat="1" applyFont="1" applyFill="1" applyBorder="1" applyAlignment="1">
      <alignment horizontal="right" vertical="center"/>
    </xf>
    <xf numFmtId="164" fontId="20" fillId="3" borderId="22" xfId="0" applyNumberFormat="1" applyFont="1" applyFill="1" applyBorder="1" applyAlignment="1">
      <alignment horizontal="right" vertical="center"/>
    </xf>
    <xf numFmtId="0" fontId="38" fillId="3" borderId="8" xfId="0" applyFont="1" applyFill="1" applyBorder="1" applyAlignment="1">
      <alignment vertical="center"/>
    </xf>
    <xf numFmtId="164" fontId="20" fillId="3" borderId="2" xfId="0" applyNumberFormat="1" applyFont="1" applyFill="1" applyBorder="1" applyAlignment="1">
      <alignment horizontal="right" vertical="center"/>
    </xf>
    <xf numFmtId="164" fontId="20" fillId="3" borderId="0" xfId="0" applyNumberFormat="1" applyFont="1" applyFill="1" applyBorder="1" applyAlignment="1">
      <alignment horizontal="right" vertical="center"/>
    </xf>
    <xf numFmtId="164" fontId="32" fillId="3" borderId="0" xfId="0" applyNumberFormat="1" applyFont="1" applyFill="1" applyBorder="1" applyAlignment="1">
      <alignment horizontal="right" vertical="center"/>
    </xf>
    <xf numFmtId="164" fontId="20" fillId="3" borderId="21" xfId="0" applyNumberFormat="1" applyFont="1" applyFill="1" applyBorder="1" applyAlignment="1">
      <alignment horizontal="right" vertical="center"/>
    </xf>
    <xf numFmtId="0" fontId="38" fillId="3" borderId="2" xfId="0" applyFont="1" applyFill="1" applyBorder="1" applyAlignment="1">
      <alignment vertical="center"/>
    </xf>
    <xf numFmtId="164" fontId="20" fillId="3" borderId="11" xfId="0" applyNumberFormat="1" applyFont="1" applyFill="1" applyBorder="1" applyAlignment="1">
      <alignment horizontal="right" vertical="center"/>
    </xf>
    <xf numFmtId="172" fontId="5" fillId="3" borderId="0" xfId="0" applyNumberFormat="1" applyFont="1" applyFill="1" applyBorder="1" applyAlignment="1">
      <alignment horizontal="right" vertical="center"/>
    </xf>
    <xf numFmtId="172" fontId="8" fillId="3" borderId="0" xfId="0" applyNumberFormat="1" applyFont="1" applyFill="1" applyBorder="1" applyAlignment="1">
      <alignment horizontal="right" vertical="center"/>
    </xf>
    <xf numFmtId="170" fontId="20" fillId="3" borderId="9" xfId="0" applyNumberFormat="1" applyFont="1" applyFill="1" applyBorder="1" applyAlignment="1">
      <alignment horizontal="right" vertical="center" wrapText="1"/>
    </xf>
    <xf numFmtId="170" fontId="32" fillId="3" borderId="9" xfId="0" applyNumberFormat="1" applyFont="1" applyFill="1" applyBorder="1" applyAlignment="1">
      <alignment horizontal="right" vertical="center" wrapText="1"/>
    </xf>
    <xf numFmtId="170" fontId="20" fillId="3" borderId="26" xfId="0" applyNumberFormat="1" applyFont="1" applyFill="1" applyBorder="1" applyAlignment="1">
      <alignment horizontal="right" vertical="center" wrapText="1"/>
    </xf>
    <xf numFmtId="170" fontId="20" fillId="3" borderId="8" xfId="0" applyNumberFormat="1" applyFont="1" applyFill="1" applyBorder="1" applyAlignment="1">
      <alignment horizontal="right" vertical="center" wrapText="1"/>
    </xf>
    <xf numFmtId="170" fontId="20" fillId="3" borderId="11" xfId="0" applyNumberFormat="1" applyFont="1" applyFill="1" applyBorder="1" applyAlignment="1">
      <alignment horizontal="right" vertical="center" wrapText="1"/>
    </xf>
    <xf numFmtId="164" fontId="20" fillId="3" borderId="8" xfId="0" applyNumberFormat="1" applyFont="1" applyFill="1" applyBorder="1" applyAlignment="1">
      <alignment horizontal="right" vertical="center" wrapText="1"/>
    </xf>
    <xf numFmtId="41" fontId="20" fillId="3" borderId="9" xfId="0" applyNumberFormat="1" applyFont="1" applyFill="1" applyBorder="1" applyAlignment="1">
      <alignment horizontal="right" vertical="center" wrapText="1"/>
    </xf>
    <xf numFmtId="164" fontId="32" fillId="3" borderId="9" xfId="0" applyNumberFormat="1" applyFont="1" applyFill="1" applyBorder="1" applyAlignment="1">
      <alignment horizontal="right" vertical="center" wrapText="1"/>
    </xf>
    <xf numFmtId="164" fontId="20" fillId="3" borderId="9" xfId="0" applyNumberFormat="1" applyFont="1" applyFill="1" applyBorder="1" applyAlignment="1">
      <alignment horizontal="right" vertical="center" wrapText="1"/>
    </xf>
    <xf numFmtId="164" fontId="20" fillId="3" borderId="22" xfId="0" applyNumberFormat="1" applyFont="1" applyFill="1" applyBorder="1" applyAlignment="1">
      <alignment horizontal="right" vertical="center" wrapText="1"/>
    </xf>
    <xf numFmtId="164" fontId="38" fillId="3" borderId="8" xfId="0" applyNumberFormat="1" applyFont="1" applyFill="1" applyBorder="1" applyAlignment="1">
      <alignment vertical="center"/>
    </xf>
    <xf numFmtId="164" fontId="20" fillId="3" borderId="11" xfId="0" applyNumberFormat="1" applyFont="1" applyFill="1" applyBorder="1" applyAlignment="1">
      <alignment vertical="center"/>
    </xf>
    <xf numFmtId="164" fontId="20" fillId="3" borderId="8" xfId="0" applyNumberFormat="1" applyFont="1" applyFill="1" applyBorder="1" applyAlignment="1">
      <alignment horizontal="right" vertical="center"/>
    </xf>
    <xf numFmtId="172" fontId="11" fillId="11" borderId="1" xfId="0" applyNumberFormat="1" applyFont="1" applyFill="1" applyBorder="1" applyAlignment="1">
      <alignment horizontal="right" vertical="center"/>
    </xf>
    <xf numFmtId="172" fontId="11" fillId="3" borderId="1" xfId="0" applyNumberFormat="1" applyFont="1" applyFill="1" applyBorder="1" applyAlignment="1">
      <alignment horizontal="right" vertical="center"/>
    </xf>
    <xf numFmtId="164" fontId="11" fillId="11" borderId="2" xfId="0" applyNumberFormat="1" applyFont="1" applyFill="1" applyBorder="1" applyAlignment="1">
      <alignment vertical="center"/>
    </xf>
    <xf numFmtId="172" fontId="5" fillId="2" borderId="0" xfId="0" applyNumberFormat="1" applyFont="1" applyFill="1" applyBorder="1" applyAlignment="1">
      <alignment horizontal="right" vertical="center"/>
    </xf>
    <xf numFmtId="0" fontId="15" fillId="3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/>
    <xf numFmtId="164" fontId="7" fillId="6" borderId="1" xfId="0" applyNumberFormat="1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right" vertical="center"/>
    </xf>
    <xf numFmtId="174" fontId="8" fillId="3" borderId="11" xfId="1" applyNumberFormat="1" applyFont="1" applyFill="1" applyBorder="1" applyAlignment="1">
      <alignment vertical="center"/>
    </xf>
    <xf numFmtId="0" fontId="7" fillId="3" borderId="12" xfId="0" applyFont="1" applyFill="1" applyBorder="1" applyAlignment="1">
      <alignment vertical="center" wrapText="1"/>
    </xf>
    <xf numFmtId="174" fontId="7" fillId="3" borderId="9" xfId="1" applyNumberFormat="1" applyFont="1" applyFill="1" applyBorder="1" applyAlignment="1">
      <alignment vertical="center" wrapText="1"/>
    </xf>
    <xf numFmtId="172" fontId="8" fillId="2" borderId="5" xfId="0" applyNumberFormat="1" applyFont="1" applyFill="1" applyBorder="1" applyAlignment="1">
      <alignment horizontal="right" vertical="center" wrapText="1"/>
    </xf>
    <xf numFmtId="174" fontId="20" fillId="3" borderId="9" xfId="2" applyNumberFormat="1" applyFont="1" applyFill="1" applyBorder="1" applyAlignment="1">
      <alignment horizontal="right" vertical="center"/>
    </xf>
    <xf numFmtId="174" fontId="20" fillId="3" borderId="9" xfId="2" applyNumberFormat="1" applyFont="1" applyFill="1" applyBorder="1" applyAlignment="1">
      <alignment vertical="center"/>
    </xf>
    <xf numFmtId="0" fontId="20" fillId="3" borderId="7" xfId="0" applyFont="1" applyFill="1" applyBorder="1" applyAlignment="1">
      <alignment horizontal="left" vertical="center" indent="3"/>
    </xf>
    <xf numFmtId="0" fontId="0" fillId="0" borderId="0" xfId="0"/>
    <xf numFmtId="0" fontId="0" fillId="3" borderId="0" xfId="0" applyFill="1"/>
    <xf numFmtId="164" fontId="8" fillId="8" borderId="3" xfId="0" applyNumberFormat="1" applyFont="1" applyFill="1" applyBorder="1" applyAlignment="1">
      <alignment horizontal="right" vertical="center"/>
    </xf>
    <xf numFmtId="168" fontId="5" fillId="3" borderId="0" xfId="0" applyNumberFormat="1" applyFont="1" applyFill="1" applyBorder="1" applyAlignment="1">
      <alignment horizontal="right" vertical="center"/>
    </xf>
    <xf numFmtId="164" fontId="20" fillId="2" borderId="0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0" fillId="0" borderId="0" xfId="0"/>
    <xf numFmtId="0" fontId="5" fillId="3" borderId="7" xfId="0" applyFont="1" applyFill="1" applyBorder="1" applyAlignment="1">
      <alignment vertical="center"/>
    </xf>
    <xf numFmtId="0" fontId="0" fillId="3" borderId="0" xfId="0" applyFill="1"/>
    <xf numFmtId="3" fontId="5" fillId="0" borderId="0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5" fillId="3" borderId="0" xfId="0" applyNumberFormat="1" applyFont="1" applyFill="1" applyBorder="1" applyAlignment="1">
      <alignment horizontal="right" vertical="center"/>
    </xf>
    <xf numFmtId="164" fontId="8" fillId="8" borderId="1" xfId="0" applyNumberFormat="1" applyFont="1" applyFill="1" applyBorder="1" applyAlignment="1">
      <alignment horizontal="right" vertical="center"/>
    </xf>
    <xf numFmtId="168" fontId="5" fillId="3" borderId="0" xfId="0" applyNumberFormat="1" applyFont="1" applyFill="1" applyBorder="1" applyAlignment="1">
      <alignment horizontal="right" vertical="center"/>
    </xf>
    <xf numFmtId="164" fontId="20" fillId="2" borderId="0" xfId="0" applyNumberFormat="1" applyFont="1" applyFill="1" applyBorder="1" applyAlignment="1">
      <alignment horizontal="right" vertical="center"/>
    </xf>
    <xf numFmtId="0" fontId="0" fillId="0" borderId="0" xfId="0"/>
    <xf numFmtId="0" fontId="0" fillId="3" borderId="0" xfId="0" applyFill="1"/>
    <xf numFmtId="3" fontId="5" fillId="0" borderId="0" xfId="0" applyNumberFormat="1" applyFont="1" applyFill="1" applyBorder="1" applyAlignment="1">
      <alignment horizontal="right" vertical="center"/>
    </xf>
    <xf numFmtId="164" fontId="20" fillId="2" borderId="3" xfId="0" applyNumberFormat="1" applyFont="1" applyFill="1" applyBorder="1" applyAlignment="1">
      <alignment horizontal="right" vertical="center"/>
    </xf>
    <xf numFmtId="164" fontId="20" fillId="3" borderId="3" xfId="0" applyNumberFormat="1" applyFont="1" applyFill="1" applyBorder="1" applyAlignment="1">
      <alignment horizontal="right" vertical="center"/>
    </xf>
    <xf numFmtId="0" fontId="7" fillId="3" borderId="7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164" fontId="8" fillId="9" borderId="1" xfId="0" applyNumberFormat="1" applyFont="1" applyFill="1" applyBorder="1" applyAlignment="1">
      <alignment horizontal="right" vertical="center"/>
    </xf>
    <xf numFmtId="164" fontId="20" fillId="3" borderId="0" xfId="0" applyNumberFormat="1" applyFont="1" applyFill="1" applyBorder="1" applyAlignment="1">
      <alignment horizontal="right" vertical="center"/>
    </xf>
    <xf numFmtId="164" fontId="20" fillId="2" borderId="0" xfId="0" applyNumberFormat="1" applyFont="1" applyFill="1" applyBorder="1" applyAlignment="1">
      <alignment horizontal="right" vertical="center"/>
    </xf>
    <xf numFmtId="3" fontId="12" fillId="3" borderId="10" xfId="0" applyNumberFormat="1" applyFont="1" applyFill="1" applyBorder="1" applyAlignment="1">
      <alignment horizontal="right" vertical="center" wrapText="1"/>
    </xf>
    <xf numFmtId="3" fontId="12" fillId="3" borderId="3" xfId="0" applyNumberFormat="1" applyFont="1" applyFill="1" applyBorder="1" applyAlignment="1">
      <alignment horizontal="right" vertical="center" wrapText="1"/>
    </xf>
    <xf numFmtId="3" fontId="12" fillId="3" borderId="11" xfId="0" applyNumberFormat="1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</cellXfs>
  <cellStyles count="7">
    <cellStyle name="Normalny" xfId="0" builtinId="0"/>
    <cellStyle name="Normalny 2" xfId="3"/>
    <cellStyle name="Normalny 2 2 3" xfId="6"/>
    <cellStyle name="Normalny 66" xfId="5"/>
    <cellStyle name="Procentowy" xfId="1" builtinId="5"/>
    <cellStyle name="Procentowy 2" xfId="2"/>
    <cellStyle name="Procentowy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2"/>
  <sheetViews>
    <sheetView showGridLines="0" tabSelected="1" zoomScaleNormal="100" workbookViewId="0">
      <pane ySplit="3" topLeftCell="A4" activePane="bottomLeft" state="frozen"/>
      <selection pane="bottomLeft" activeCell="A4" sqref="A4:XFD4"/>
    </sheetView>
  </sheetViews>
  <sheetFormatPr defaultRowHeight="14.25"/>
  <cols>
    <col min="1" max="1" width="1.625" customWidth="1"/>
    <col min="2" max="2" width="53.75" customWidth="1"/>
    <col min="3" max="4" width="15.625" customWidth="1"/>
    <col min="5" max="5" width="15.625" style="367" customWidth="1"/>
    <col min="6" max="7" width="15.625" customWidth="1"/>
    <col min="8" max="8" width="15.625" style="382" customWidth="1"/>
  </cols>
  <sheetData>
    <row r="1" spans="2:8" ht="50.25" customHeight="1" thickBot="1">
      <c r="B1" s="28" t="s">
        <v>84</v>
      </c>
      <c r="C1" s="27"/>
      <c r="D1" s="27"/>
      <c r="E1" s="350"/>
      <c r="F1" s="27"/>
      <c r="G1" s="27"/>
      <c r="H1" s="369"/>
    </row>
    <row r="2" spans="2:8" ht="20.25" customHeight="1" thickBot="1">
      <c r="B2" s="41" t="s">
        <v>94</v>
      </c>
      <c r="C2" s="513" t="s">
        <v>93</v>
      </c>
      <c r="D2" s="514"/>
      <c r="E2" s="515"/>
      <c r="F2" s="513" t="s">
        <v>198</v>
      </c>
      <c r="G2" s="514"/>
      <c r="H2" s="515"/>
    </row>
    <row r="3" spans="2:8" ht="20.25" customHeight="1" thickBot="1">
      <c r="B3" s="4" t="s">
        <v>122</v>
      </c>
      <c r="C3" s="34" t="s">
        <v>199</v>
      </c>
      <c r="D3" s="33" t="s">
        <v>114</v>
      </c>
      <c r="E3" s="351" t="s">
        <v>53</v>
      </c>
      <c r="F3" s="34" t="s">
        <v>199</v>
      </c>
      <c r="G3" s="33" t="s">
        <v>114</v>
      </c>
      <c r="H3" s="370" t="s">
        <v>53</v>
      </c>
    </row>
    <row r="4" spans="2:8" ht="30" customHeight="1" thickBot="1">
      <c r="B4" s="37" t="s">
        <v>85</v>
      </c>
      <c r="C4" s="229">
        <f>SUM(C5:C8)</f>
        <v>2521.1000000000004</v>
      </c>
      <c r="D4" s="230">
        <f>SUM(D5:D8)</f>
        <v>800.5</v>
      </c>
      <c r="E4" s="352">
        <f>(C4-D4)/D4</f>
        <v>2.1494066208619618</v>
      </c>
      <c r="F4" s="229">
        <f>SUM(F5:F8)</f>
        <v>7409.9</v>
      </c>
      <c r="G4" s="230">
        <f>SUM(G5:G8)</f>
        <v>2910.8</v>
      </c>
      <c r="H4" s="371">
        <f>(F4-G4)/G4</f>
        <v>1.5456575511886763</v>
      </c>
    </row>
    <row r="5" spans="2:8" ht="20.25" customHeight="1">
      <c r="B5" s="53" t="s">
        <v>116</v>
      </c>
      <c r="C5" s="344">
        <v>1701.7</v>
      </c>
      <c r="D5" s="347">
        <v>466.1</v>
      </c>
      <c r="E5" s="353">
        <f>(C5-D5)/D5</f>
        <v>2.6509332761210036</v>
      </c>
      <c r="F5" s="208">
        <v>5084.7</v>
      </c>
      <c r="G5" s="224">
        <v>1830.1</v>
      </c>
      <c r="H5" s="372">
        <f t="shared" ref="H5:H27" si="0">(F5-G5)/G5</f>
        <v>1.7783727665154909</v>
      </c>
    </row>
    <row r="6" spans="2:8" ht="20.25" customHeight="1">
      <c r="B6" s="54" t="s">
        <v>117</v>
      </c>
      <c r="C6" s="344">
        <v>641.1</v>
      </c>
      <c r="D6" s="347">
        <v>317.2</v>
      </c>
      <c r="E6" s="353">
        <f t="shared" ref="E6:E25" si="1">(C6-D6)/D6</f>
        <v>1.0211223203026483</v>
      </c>
      <c r="F6" s="208">
        <v>1954</v>
      </c>
      <c r="G6" s="224">
        <v>1010.2</v>
      </c>
      <c r="H6" s="373">
        <f t="shared" si="0"/>
        <v>0.93427044149673322</v>
      </c>
    </row>
    <row r="7" spans="2:8" ht="20.25" customHeight="1">
      <c r="B7" s="54" t="s">
        <v>88</v>
      </c>
      <c r="C7" s="344">
        <v>159.9</v>
      </c>
      <c r="D7" s="347">
        <v>9.6999999999999993</v>
      </c>
      <c r="E7" s="353">
        <f t="shared" si="1"/>
        <v>15.48453608247423</v>
      </c>
      <c r="F7" s="208">
        <v>327.3</v>
      </c>
      <c r="G7" s="224">
        <v>41.7</v>
      </c>
      <c r="H7" s="373">
        <f t="shared" si="0"/>
        <v>6.8489208633093526</v>
      </c>
    </row>
    <row r="8" spans="2:8" ht="20.25" customHeight="1" thickBot="1">
      <c r="B8" s="56" t="s">
        <v>89</v>
      </c>
      <c r="C8" s="344">
        <v>18.399999999999999</v>
      </c>
      <c r="D8" s="347">
        <v>7.5</v>
      </c>
      <c r="E8" s="353">
        <f t="shared" si="1"/>
        <v>1.4533333333333331</v>
      </c>
      <c r="F8" s="208">
        <v>43.9</v>
      </c>
      <c r="G8" s="224">
        <v>28.8</v>
      </c>
      <c r="H8" s="374">
        <f t="shared" si="0"/>
        <v>0.52430555555555547</v>
      </c>
    </row>
    <row r="9" spans="2:8" ht="30" customHeight="1" thickBot="1">
      <c r="B9" s="76" t="s">
        <v>86</v>
      </c>
      <c r="C9" s="348">
        <f>SUM(C10:C17)</f>
        <v>-2125.4</v>
      </c>
      <c r="D9" s="349">
        <f>SUM(D10:D17)</f>
        <v>-591.70000000000016</v>
      </c>
      <c r="E9" s="354">
        <f t="shared" si="1"/>
        <v>2.5920229846205838</v>
      </c>
      <c r="F9" s="348">
        <f>SUM(F10:F17)</f>
        <v>-5977.1</v>
      </c>
      <c r="G9" s="349">
        <f>SUM(G10:G17)</f>
        <v>-2157.7000000000003</v>
      </c>
      <c r="H9" s="375">
        <f t="shared" si="0"/>
        <v>1.7701255967001899</v>
      </c>
    </row>
    <row r="10" spans="2:8" ht="20.25" customHeight="1">
      <c r="B10" s="81" t="s">
        <v>118</v>
      </c>
      <c r="C10" s="344">
        <v>-295.60000000000002</v>
      </c>
      <c r="D10" s="347">
        <v>-260.7</v>
      </c>
      <c r="E10" s="355">
        <f t="shared" si="1"/>
        <v>0.1338703490602226</v>
      </c>
      <c r="F10" s="344">
        <v>-1029.5</v>
      </c>
      <c r="G10" s="347">
        <v>-927</v>
      </c>
      <c r="H10" s="372">
        <f t="shared" si="0"/>
        <v>0.11057173678532901</v>
      </c>
    </row>
    <row r="11" spans="2:8" ht="20.25" customHeight="1">
      <c r="B11" s="31" t="s">
        <v>90</v>
      </c>
      <c r="C11" s="344">
        <v>-218.3</v>
      </c>
      <c r="D11" s="347">
        <v>-92.4</v>
      </c>
      <c r="E11" s="353">
        <f t="shared" si="1"/>
        <v>1.3625541125541125</v>
      </c>
      <c r="F11" s="344">
        <v>-612.70000000000005</v>
      </c>
      <c r="G11" s="347">
        <v>-332</v>
      </c>
      <c r="H11" s="373">
        <f t="shared" si="0"/>
        <v>0.84548192771084352</v>
      </c>
    </row>
    <row r="12" spans="2:8" ht="20.25" customHeight="1">
      <c r="B12" s="31" t="s">
        <v>112</v>
      </c>
      <c r="C12" s="344">
        <v>-443.8</v>
      </c>
      <c r="D12" s="347">
        <v>-68.599999999999994</v>
      </c>
      <c r="E12" s="353">
        <f t="shared" si="1"/>
        <v>5.4693877551020416</v>
      </c>
      <c r="F12" s="344">
        <v>-1295.9000000000001</v>
      </c>
      <c r="G12" s="347">
        <v>-256.39999999999998</v>
      </c>
      <c r="H12" s="373">
        <f t="shared" si="0"/>
        <v>4.0542121684867398</v>
      </c>
    </row>
    <row r="13" spans="2:8" ht="20.25" customHeight="1">
      <c r="B13" s="31" t="s">
        <v>119</v>
      </c>
      <c r="C13" s="344">
        <v>-557.20000000000005</v>
      </c>
      <c r="D13" s="347">
        <v>-71.400000000000006</v>
      </c>
      <c r="E13" s="353">
        <f t="shared" si="1"/>
        <v>6.8039215686274517</v>
      </c>
      <c r="F13" s="344">
        <v>-1412.4</v>
      </c>
      <c r="G13" s="347">
        <v>-256.3</v>
      </c>
      <c r="H13" s="373">
        <f t="shared" si="0"/>
        <v>4.5107296137339059</v>
      </c>
    </row>
    <row r="14" spans="2:8" ht="20.25" customHeight="1">
      <c r="B14" s="31" t="s">
        <v>1</v>
      </c>
      <c r="C14" s="344">
        <v>-150.9</v>
      </c>
      <c r="D14" s="347">
        <v>-53.2</v>
      </c>
      <c r="E14" s="353">
        <f t="shared" si="1"/>
        <v>1.8364661654135337</v>
      </c>
      <c r="F14" s="344">
        <v>-421.7</v>
      </c>
      <c r="G14" s="347">
        <v>-178.6</v>
      </c>
      <c r="H14" s="373">
        <f t="shared" si="0"/>
        <v>1.3611422172452408</v>
      </c>
    </row>
    <row r="15" spans="2:8" ht="20.25" customHeight="1">
      <c r="B15" s="31" t="s">
        <v>91</v>
      </c>
      <c r="C15" s="344">
        <v>-376.6</v>
      </c>
      <c r="D15" s="347">
        <v>-10.6</v>
      </c>
      <c r="E15" s="356">
        <f t="shared" si="1"/>
        <v>34.528301886792455</v>
      </c>
      <c r="F15" s="344">
        <v>-925.2</v>
      </c>
      <c r="G15" s="347">
        <v>-63.9</v>
      </c>
      <c r="H15" s="356">
        <f t="shared" si="0"/>
        <v>13.478873239436622</v>
      </c>
    </row>
    <row r="16" spans="2:8" ht="30" customHeight="1">
      <c r="B16" s="31" t="s">
        <v>120</v>
      </c>
      <c r="C16" s="344">
        <v>-27.5</v>
      </c>
      <c r="D16" s="347">
        <v>-7.2</v>
      </c>
      <c r="E16" s="353">
        <f t="shared" si="1"/>
        <v>2.8194444444444446</v>
      </c>
      <c r="F16" s="344">
        <v>-67.599999999999994</v>
      </c>
      <c r="G16" s="347">
        <v>-28.2</v>
      </c>
      <c r="H16" s="373">
        <f t="shared" si="0"/>
        <v>1.3971631205673756</v>
      </c>
    </row>
    <row r="17" spans="2:8" ht="15.75" thickBot="1">
      <c r="B17" s="78" t="s">
        <v>92</v>
      </c>
      <c r="C17" s="344">
        <v>-55.5</v>
      </c>
      <c r="D17" s="347">
        <v>-27.6</v>
      </c>
      <c r="E17" s="353">
        <f t="shared" si="1"/>
        <v>1.0108695652173911</v>
      </c>
      <c r="F17" s="344">
        <v>-212.1</v>
      </c>
      <c r="G17" s="347">
        <v>-115.3</v>
      </c>
      <c r="H17" s="374">
        <f t="shared" si="0"/>
        <v>0.83954900260190801</v>
      </c>
    </row>
    <row r="18" spans="2:8" s="239" customFormat="1" ht="30" customHeight="1" thickBot="1">
      <c r="B18" s="30" t="s">
        <v>121</v>
      </c>
      <c r="C18" s="481">
        <v>-2.2000000000000002</v>
      </c>
      <c r="D18" s="434">
        <v>-2</v>
      </c>
      <c r="E18" s="357">
        <f t="shared" si="1"/>
        <v>0.10000000000000009</v>
      </c>
      <c r="F18" s="236">
        <v>9.6</v>
      </c>
      <c r="G18" s="237">
        <v>36.799999999999997</v>
      </c>
      <c r="H18" s="376">
        <f t="shared" si="0"/>
        <v>-0.73913043478260865</v>
      </c>
    </row>
    <row r="19" spans="2:8" ht="30" customHeight="1" thickBot="1">
      <c r="B19" s="76" t="s">
        <v>43</v>
      </c>
      <c r="C19" s="229">
        <f>C4+C9+C18</f>
        <v>393.50000000000028</v>
      </c>
      <c r="D19" s="230">
        <f>D4+D9+D18</f>
        <v>206.79999999999984</v>
      </c>
      <c r="E19" s="358">
        <f>(C19-D19)/D19</f>
        <v>0.90280464216634715</v>
      </c>
      <c r="F19" s="229">
        <f>F4+F9+F18</f>
        <v>1442.3999999999992</v>
      </c>
      <c r="G19" s="230">
        <f>G4+G9+G18</f>
        <v>789.89999999999986</v>
      </c>
      <c r="H19" s="371">
        <f>(F19-G19)/G19</f>
        <v>0.82605393087732548</v>
      </c>
    </row>
    <row r="20" spans="2:8" ht="21" customHeight="1">
      <c r="B20" s="479" t="s">
        <v>177</v>
      </c>
      <c r="C20" s="344">
        <v>-11.4</v>
      </c>
      <c r="D20" s="347">
        <v>4.0999999999999996</v>
      </c>
      <c r="E20" s="480">
        <f t="shared" si="1"/>
        <v>-3.780487804878049</v>
      </c>
      <c r="F20" s="208">
        <v>15.2</v>
      </c>
      <c r="G20" s="224">
        <v>16.100000000000001</v>
      </c>
      <c r="H20" s="373">
        <f t="shared" si="0"/>
        <v>-5.5900621118012549E-2</v>
      </c>
    </row>
    <row r="21" spans="2:8" ht="21" customHeight="1">
      <c r="B21" s="407" t="s">
        <v>113</v>
      </c>
      <c r="C21" s="344">
        <v>-379.2</v>
      </c>
      <c r="D21" s="347">
        <v>-22.8</v>
      </c>
      <c r="E21" s="480">
        <f t="shared" si="1"/>
        <v>15.631578947368419</v>
      </c>
      <c r="F21" s="344">
        <v>-1146</v>
      </c>
      <c r="G21" s="347">
        <v>-216</v>
      </c>
      <c r="H21" s="373">
        <f t="shared" si="0"/>
        <v>4.3055555555555554</v>
      </c>
    </row>
    <row r="22" spans="2:8" ht="30" customHeight="1" thickBot="1">
      <c r="B22" s="78" t="s">
        <v>205</v>
      </c>
      <c r="C22" s="344">
        <v>0.6</v>
      </c>
      <c r="D22" s="347">
        <v>0.6</v>
      </c>
      <c r="E22" s="359">
        <f t="shared" si="1"/>
        <v>0</v>
      </c>
      <c r="F22" s="208">
        <v>2.6</v>
      </c>
      <c r="G22" s="224">
        <v>2.9</v>
      </c>
      <c r="H22" s="373">
        <f t="shared" si="0"/>
        <v>-0.10344827586206891</v>
      </c>
    </row>
    <row r="23" spans="2:8" ht="30" customHeight="1" thickBot="1">
      <c r="B23" s="79" t="s">
        <v>104</v>
      </c>
      <c r="C23" s="229">
        <f>SUM(C19:C22)</f>
        <v>3.5000000000003184</v>
      </c>
      <c r="D23" s="230">
        <f>SUM(D19:D22)</f>
        <v>188.69999999999982</v>
      </c>
      <c r="E23" s="358">
        <f t="shared" si="1"/>
        <v>-0.98145204027556798</v>
      </c>
      <c r="F23" s="229">
        <f>SUM(F19:F22)</f>
        <v>314.19999999999925</v>
      </c>
      <c r="G23" s="230">
        <f>SUM(G19:G22)</f>
        <v>592.89999999999986</v>
      </c>
      <c r="H23" s="371">
        <f t="shared" si="0"/>
        <v>-0.47006240512734132</v>
      </c>
    </row>
    <row r="24" spans="2:8" ht="30" customHeight="1" thickBot="1">
      <c r="B24" s="80" t="s">
        <v>3</v>
      </c>
      <c r="C24" s="344">
        <v>10.5</v>
      </c>
      <c r="D24" s="347">
        <v>-15.5</v>
      </c>
      <c r="E24" s="360">
        <f t="shared" si="1"/>
        <v>-1.6774193548387097</v>
      </c>
      <c r="F24" s="344">
        <v>-21.7</v>
      </c>
      <c r="G24" s="347">
        <v>-67.400000000000006</v>
      </c>
      <c r="H24" s="373">
        <f t="shared" si="0"/>
        <v>-0.67804154302670616</v>
      </c>
    </row>
    <row r="25" spans="2:8" ht="30" customHeight="1" thickBot="1">
      <c r="B25" s="77" t="s">
        <v>64</v>
      </c>
      <c r="C25" s="229">
        <f>SUM(C23:C24)</f>
        <v>14.000000000000318</v>
      </c>
      <c r="D25" s="230">
        <f>SUM(D23:D24)</f>
        <v>173.19999999999982</v>
      </c>
      <c r="E25" s="361">
        <f t="shared" si="1"/>
        <v>-0.91916859122401662</v>
      </c>
      <c r="F25" s="229">
        <f>SUM(F23:F24)</f>
        <v>292.49999999999926</v>
      </c>
      <c r="G25" s="230">
        <f>SUM(G23:G24)</f>
        <v>525.49999999999989</v>
      </c>
      <c r="H25" s="371">
        <f t="shared" si="0"/>
        <v>-0.44338725023786996</v>
      </c>
    </row>
    <row r="26" spans="2:8" ht="30" customHeight="1" thickBot="1">
      <c r="B26" s="31" t="s">
        <v>105</v>
      </c>
      <c r="C26" s="345">
        <f>C25</f>
        <v>14.000000000000318</v>
      </c>
      <c r="D26" s="476">
        <f>D25</f>
        <v>173.19999999999982</v>
      </c>
      <c r="E26" s="359">
        <f>(C26-D26)/D26</f>
        <v>-0.91916859122401662</v>
      </c>
      <c r="F26" s="231">
        <f>F25</f>
        <v>292.49999999999926</v>
      </c>
      <c r="G26" s="232">
        <f>G25</f>
        <v>525.49999999999989</v>
      </c>
      <c r="H26" s="373">
        <f t="shared" si="0"/>
        <v>-0.44338725023786996</v>
      </c>
    </row>
    <row r="27" spans="2:8" ht="30" customHeight="1" thickBot="1">
      <c r="B27" s="38" t="s">
        <v>87</v>
      </c>
      <c r="C27" s="346">
        <f>C26/639.546016</f>
        <v>2.1890528046069977E-2</v>
      </c>
      <c r="D27" s="39">
        <f>D26/348.352836</f>
        <v>0.49719704305780305</v>
      </c>
      <c r="E27" s="362">
        <f>(C27-D27)/D27</f>
        <v>-0.95597212744580817</v>
      </c>
      <c r="F27" s="99">
        <f>F26/539.024535</f>
        <v>0.54264691309459456</v>
      </c>
      <c r="G27" s="39">
        <f>G26/348.352836</f>
        <v>1.5085279799473195</v>
      </c>
      <c r="H27" s="377">
        <f t="shared" si="0"/>
        <v>-0.64028051165909117</v>
      </c>
    </row>
    <row r="28" spans="2:8" ht="30" customHeight="1" thickBot="1">
      <c r="B28" s="42"/>
      <c r="C28" s="233"/>
      <c r="D28" s="227"/>
      <c r="E28" s="363"/>
      <c r="F28" s="233"/>
      <c r="G28" s="227"/>
      <c r="H28" s="378"/>
    </row>
    <row r="29" spans="2:8" ht="30" customHeight="1">
      <c r="B29" s="45" t="s">
        <v>0</v>
      </c>
      <c r="C29" s="234">
        <f>C19-C12</f>
        <v>837.3000000000003</v>
      </c>
      <c r="D29" s="471">
        <f>D19-D12</f>
        <v>275.39999999999986</v>
      </c>
      <c r="E29" s="364">
        <f>(C29-D29)/D29</f>
        <v>2.0403050108932486</v>
      </c>
      <c r="F29" s="234">
        <f>F19-F12</f>
        <v>2738.2999999999993</v>
      </c>
      <c r="G29" s="235">
        <f>G19-G12</f>
        <v>1046.2999999999997</v>
      </c>
      <c r="H29" s="379">
        <f>(F29-G29)/G29</f>
        <v>1.6171270190194016</v>
      </c>
    </row>
    <row r="30" spans="2:8" ht="30" customHeight="1" thickBot="1">
      <c r="B30" s="46" t="s">
        <v>4</v>
      </c>
      <c r="C30" s="48">
        <f>C29/C4</f>
        <v>0.33211693308476464</v>
      </c>
      <c r="D30" s="47">
        <f>D29/D4</f>
        <v>0.34403497813866318</v>
      </c>
      <c r="E30" s="365" t="s">
        <v>206</v>
      </c>
      <c r="F30" s="48">
        <f>F29/F4</f>
        <v>0.36954614772129168</v>
      </c>
      <c r="G30" s="47">
        <f>G29/G4</f>
        <v>0.35945444551326083</v>
      </c>
      <c r="H30" s="380" t="s">
        <v>188</v>
      </c>
    </row>
    <row r="31" spans="2:8" ht="15">
      <c r="B31" s="69"/>
      <c r="C31" s="69"/>
      <c r="D31" s="69"/>
      <c r="E31" s="366"/>
      <c r="F31" s="69"/>
      <c r="G31" s="69"/>
      <c r="H31" s="381"/>
    </row>
    <row r="32" spans="2:8">
      <c r="B32" s="27"/>
      <c r="C32" s="27"/>
      <c r="D32" s="27"/>
      <c r="E32" s="350"/>
      <c r="F32" s="27"/>
      <c r="G32" s="27"/>
      <c r="H32" s="369"/>
    </row>
  </sheetData>
  <mergeCells count="2">
    <mergeCell ref="C2:E2"/>
    <mergeCell ref="F2:H2"/>
  </mergeCells>
  <pageMargins left="0.7" right="0.7" top="0.75" bottom="0.75" header="0.3" footer="0.3"/>
  <pageSetup paperSize="9" scale="49" orientation="portrait" horizontalDpi="4294967294" r:id="rId1"/>
  <ignoredErrors>
    <ignoredError sqref="E23 E19 E25:E26 E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Y24"/>
  <sheetViews>
    <sheetView showGridLines="0" zoomScaleNormal="100" zoomScaleSheetLayoutView="100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4.25"/>
  <cols>
    <col min="1" max="1" width="1.625" customWidth="1"/>
    <col min="2" max="2" width="31.125" customWidth="1"/>
    <col min="3" max="3" width="12.875" customWidth="1"/>
    <col min="4" max="4" width="1.875" customWidth="1"/>
    <col min="5" max="5" width="12.875" customWidth="1"/>
    <col min="6" max="6" width="1.625" customWidth="1"/>
    <col min="7" max="7" width="9.625" customWidth="1"/>
    <col min="8" max="8" width="12.875" customWidth="1"/>
    <col min="9" max="9" width="1.875" customWidth="1"/>
    <col min="10" max="10" width="12.875" customWidth="1"/>
    <col min="11" max="11" width="2.625" customWidth="1"/>
    <col min="12" max="12" width="9.625" customWidth="1"/>
    <col min="13" max="13" width="12.875" customWidth="1"/>
    <col min="14" max="14" width="1.875" customWidth="1"/>
    <col min="15" max="15" width="12.875" customWidth="1"/>
    <col min="16" max="16" width="1.875" customWidth="1"/>
    <col min="17" max="17" width="9.625" customWidth="1"/>
    <col min="18" max="19" width="12.875" customWidth="1"/>
    <col min="20" max="20" width="9.625" customWidth="1"/>
  </cols>
  <sheetData>
    <row r="1" spans="2:25" ht="50.25" customHeight="1" thickBot="1">
      <c r="B1" s="28" t="s">
        <v>102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2:25" s="52" customFormat="1" ht="30" customHeight="1" thickBot="1">
      <c r="B2" s="520" t="s">
        <v>122</v>
      </c>
      <c r="C2" s="517" t="s">
        <v>178</v>
      </c>
      <c r="D2" s="518"/>
      <c r="E2" s="518"/>
      <c r="F2" s="518"/>
      <c r="G2" s="519"/>
      <c r="H2" s="517" t="s">
        <v>63</v>
      </c>
      <c r="I2" s="518"/>
      <c r="J2" s="518"/>
      <c r="K2" s="518"/>
      <c r="L2" s="519"/>
      <c r="M2" s="517" t="s">
        <v>100</v>
      </c>
      <c r="N2" s="518"/>
      <c r="O2" s="518"/>
      <c r="P2" s="518"/>
      <c r="Q2" s="519"/>
      <c r="R2" s="517" t="s">
        <v>101</v>
      </c>
      <c r="S2" s="518"/>
      <c r="T2" s="519"/>
      <c r="U2" s="22"/>
    </row>
    <row r="3" spans="2:25" s="52" customFormat="1" ht="20.25" customHeight="1" thickBot="1">
      <c r="B3" s="521"/>
      <c r="C3" s="513" t="s">
        <v>198</v>
      </c>
      <c r="D3" s="514"/>
      <c r="E3" s="514"/>
      <c r="F3" s="514"/>
      <c r="G3" s="515"/>
      <c r="H3" s="513" t="s">
        <v>198</v>
      </c>
      <c r="I3" s="514"/>
      <c r="J3" s="514"/>
      <c r="K3" s="514"/>
      <c r="L3" s="515"/>
      <c r="M3" s="513" t="s">
        <v>198</v>
      </c>
      <c r="N3" s="514"/>
      <c r="O3" s="514"/>
      <c r="P3" s="514"/>
      <c r="Q3" s="515"/>
      <c r="R3" s="513" t="s">
        <v>198</v>
      </c>
      <c r="S3" s="514"/>
      <c r="T3" s="515"/>
      <c r="U3" s="22"/>
      <c r="V3" s="71"/>
      <c r="W3" s="71"/>
      <c r="X3" s="71"/>
      <c r="Y3" s="71"/>
    </row>
    <row r="4" spans="2:25" s="60" customFormat="1" ht="20.25" customHeight="1" thickBot="1">
      <c r="B4" s="522"/>
      <c r="C4" s="61" t="s">
        <v>199</v>
      </c>
      <c r="D4" s="83"/>
      <c r="E4" s="62" t="s">
        <v>114</v>
      </c>
      <c r="F4" s="62"/>
      <c r="G4" s="63" t="s">
        <v>99</v>
      </c>
      <c r="H4" s="61" t="s">
        <v>199</v>
      </c>
      <c r="I4" s="83"/>
      <c r="J4" s="62" t="s">
        <v>114</v>
      </c>
      <c r="K4" s="62"/>
      <c r="L4" s="63" t="s">
        <v>99</v>
      </c>
      <c r="M4" s="61" t="s">
        <v>199</v>
      </c>
      <c r="N4" s="83"/>
      <c r="O4" s="62" t="s">
        <v>114</v>
      </c>
      <c r="P4" s="62"/>
      <c r="Q4" s="70" t="s">
        <v>99</v>
      </c>
      <c r="R4" s="61" t="s">
        <v>199</v>
      </c>
      <c r="S4" s="62" t="s">
        <v>114</v>
      </c>
      <c r="T4" s="70" t="s">
        <v>99</v>
      </c>
      <c r="U4" s="59"/>
      <c r="V4" s="72"/>
      <c r="W4" s="72"/>
      <c r="X4" s="72"/>
      <c r="Y4" s="72"/>
    </row>
    <row r="5" spans="2:25" s="52" customFormat="1" ht="20.25" customHeight="1">
      <c r="B5" s="53" t="s">
        <v>95</v>
      </c>
      <c r="C5" s="185">
        <v>6289.8</v>
      </c>
      <c r="D5" s="134"/>
      <c r="E5" s="130">
        <v>1914.6</v>
      </c>
      <c r="F5" s="190"/>
      <c r="G5" s="468">
        <f>C5-E5</f>
        <v>4375.2000000000007</v>
      </c>
      <c r="H5" s="185">
        <v>1120.0999999999999</v>
      </c>
      <c r="I5" s="128"/>
      <c r="J5" s="132">
        <v>996.2</v>
      </c>
      <c r="K5" s="132"/>
      <c r="L5" s="448">
        <f>H5-J5</f>
        <v>123.89999999999986</v>
      </c>
      <c r="M5" s="64">
        <v>0</v>
      </c>
      <c r="N5" s="84"/>
      <c r="O5" s="65">
        <v>0</v>
      </c>
      <c r="P5" s="65"/>
      <c r="Q5" s="456">
        <f>M5-O5</f>
        <v>0</v>
      </c>
      <c r="R5" s="317">
        <f>C5+H5+M5</f>
        <v>7409.9</v>
      </c>
      <c r="S5" s="223">
        <f>E5+J5+O5</f>
        <v>2910.8</v>
      </c>
      <c r="T5" s="461">
        <f>R5-S5</f>
        <v>4499.0999999999995</v>
      </c>
      <c r="U5" s="22"/>
      <c r="V5" s="73"/>
      <c r="W5" s="73"/>
      <c r="X5" s="73"/>
      <c r="Y5" s="71"/>
    </row>
    <row r="6" spans="2:25" s="52" customFormat="1" ht="20.25" customHeight="1">
      <c r="B6" s="54" t="s">
        <v>96</v>
      </c>
      <c r="C6" s="186">
        <v>36.299999999999997</v>
      </c>
      <c r="D6" s="129"/>
      <c r="E6" s="130">
        <v>26.1</v>
      </c>
      <c r="F6" s="130"/>
      <c r="G6" s="444">
        <f t="shared" ref="G6:G14" si="0">C6-E6</f>
        <v>10.199999999999996</v>
      </c>
      <c r="H6" s="186">
        <v>138</v>
      </c>
      <c r="I6" s="129"/>
      <c r="J6" s="130">
        <v>98.2</v>
      </c>
      <c r="K6" s="130"/>
      <c r="L6" s="449">
        <f t="shared" ref="L6:L11" si="1">H6-J6</f>
        <v>39.799999999999997</v>
      </c>
      <c r="M6" s="442">
        <v>-174.3</v>
      </c>
      <c r="N6" s="129"/>
      <c r="O6" s="454">
        <v>-124.3</v>
      </c>
      <c r="P6" s="17"/>
      <c r="Q6" s="456">
        <f t="shared" ref="Q6:Q14" si="2">M6-O6</f>
        <v>-50.000000000000014</v>
      </c>
      <c r="R6" s="126">
        <f t="shared" ref="R6:R14" si="3">C6+H6+M6</f>
        <v>0</v>
      </c>
      <c r="S6" s="65">
        <f t="shared" ref="S6:S11" si="4">E6+J6+O6</f>
        <v>0</v>
      </c>
      <c r="T6" s="462">
        <f t="shared" ref="T6:T11" si="5">R6-S6</f>
        <v>0</v>
      </c>
      <c r="U6" s="22"/>
      <c r="V6" s="74"/>
      <c r="W6" s="74"/>
      <c r="X6" s="74"/>
      <c r="Y6" s="71"/>
    </row>
    <row r="7" spans="2:25" s="52" customFormat="1" ht="20.25" customHeight="1">
      <c r="B7" s="55" t="s">
        <v>97</v>
      </c>
      <c r="C7" s="187">
        <f>C5+C6</f>
        <v>6326.1</v>
      </c>
      <c r="D7" s="191"/>
      <c r="E7" s="189">
        <f t="shared" ref="E7" si="6">E5+E6</f>
        <v>1940.6999999999998</v>
      </c>
      <c r="F7" s="192"/>
      <c r="G7" s="445">
        <f>C7-E7</f>
        <v>4385.4000000000005</v>
      </c>
      <c r="H7" s="187">
        <f>H5+H6</f>
        <v>1258.0999999999999</v>
      </c>
      <c r="I7" s="191"/>
      <c r="J7" s="189">
        <f t="shared" ref="J7" si="7">J5+J6</f>
        <v>1094.4000000000001</v>
      </c>
      <c r="K7" s="219"/>
      <c r="L7" s="450">
        <f t="shared" si="1"/>
        <v>163.69999999999982</v>
      </c>
      <c r="M7" s="443">
        <f>M5+M6</f>
        <v>-174.3</v>
      </c>
      <c r="N7" s="202"/>
      <c r="O7" s="455">
        <f t="shared" ref="O7" si="8">O5+O6</f>
        <v>-124.3</v>
      </c>
      <c r="P7" s="57"/>
      <c r="Q7" s="457">
        <f t="shared" si="2"/>
        <v>-50.000000000000014</v>
      </c>
      <c r="R7" s="196">
        <f t="shared" si="3"/>
        <v>7409.9000000000005</v>
      </c>
      <c r="S7" s="225">
        <f t="shared" si="4"/>
        <v>2910.7999999999997</v>
      </c>
      <c r="T7" s="463">
        <f t="shared" si="5"/>
        <v>4499.1000000000004</v>
      </c>
      <c r="U7" s="22"/>
      <c r="V7" s="75"/>
      <c r="W7" s="75"/>
      <c r="X7" s="75"/>
      <c r="Y7" s="71"/>
    </row>
    <row r="8" spans="2:25" s="52" customFormat="1" ht="20.25" customHeight="1">
      <c r="B8" s="55" t="s">
        <v>0</v>
      </c>
      <c r="C8" s="187">
        <v>2334</v>
      </c>
      <c r="D8" s="188"/>
      <c r="E8" s="189">
        <v>667.9</v>
      </c>
      <c r="F8" s="189"/>
      <c r="G8" s="445">
        <f t="shared" si="0"/>
        <v>1666.1</v>
      </c>
      <c r="H8" s="187">
        <v>404.3</v>
      </c>
      <c r="I8" s="188"/>
      <c r="J8" s="189">
        <v>378.4</v>
      </c>
      <c r="K8" s="189"/>
      <c r="L8" s="450">
        <f t="shared" si="1"/>
        <v>25.900000000000034</v>
      </c>
      <c r="M8" s="126">
        <v>0</v>
      </c>
      <c r="N8" s="205"/>
      <c r="O8" s="65">
        <v>0</v>
      </c>
      <c r="P8" s="57"/>
      <c r="Q8" s="457">
        <f t="shared" si="2"/>
        <v>0</v>
      </c>
      <c r="R8" s="196">
        <f>C8+H8+M8</f>
        <v>2738.3</v>
      </c>
      <c r="S8" s="225">
        <f t="shared" si="4"/>
        <v>1046.3</v>
      </c>
      <c r="T8" s="463">
        <f t="shared" si="5"/>
        <v>1692.0000000000002</v>
      </c>
      <c r="U8" s="22"/>
      <c r="V8" s="75"/>
      <c r="W8" s="75"/>
      <c r="X8" s="75"/>
      <c r="Y8" s="71"/>
    </row>
    <row r="9" spans="2:25" s="52" customFormat="1" ht="32.25" customHeight="1">
      <c r="B9" s="54" t="s">
        <v>112</v>
      </c>
      <c r="C9" s="186">
        <v>1259.3</v>
      </c>
      <c r="D9" s="188"/>
      <c r="E9" s="130">
        <v>221.2</v>
      </c>
      <c r="F9" s="189"/>
      <c r="G9" s="444">
        <f t="shared" si="0"/>
        <v>1038.0999999999999</v>
      </c>
      <c r="H9" s="186">
        <v>36.6</v>
      </c>
      <c r="I9" s="129"/>
      <c r="J9" s="130">
        <v>32.299999999999997</v>
      </c>
      <c r="K9" s="130"/>
      <c r="L9" s="449">
        <f t="shared" si="1"/>
        <v>4.3000000000000043</v>
      </c>
      <c r="M9" s="64">
        <v>0</v>
      </c>
      <c r="N9" s="84"/>
      <c r="O9" s="130">
        <v>2.9</v>
      </c>
      <c r="P9" s="17"/>
      <c r="Q9" s="456">
        <f t="shared" si="2"/>
        <v>-2.9</v>
      </c>
      <c r="R9" s="195">
        <f>C9+H9+M9</f>
        <v>1295.8999999999999</v>
      </c>
      <c r="S9" s="224">
        <f t="shared" si="4"/>
        <v>256.39999999999998</v>
      </c>
      <c r="T9" s="464">
        <f t="shared" si="5"/>
        <v>1039.5</v>
      </c>
      <c r="U9" s="22"/>
      <c r="V9" s="75"/>
      <c r="W9" s="75"/>
      <c r="X9" s="75"/>
      <c r="Y9" s="71"/>
    </row>
    <row r="10" spans="2:25" s="52" customFormat="1" ht="20.25" customHeight="1">
      <c r="B10" s="55" t="s">
        <v>2</v>
      </c>
      <c r="C10" s="216">
        <f>C8-C9</f>
        <v>1074.7</v>
      </c>
      <c r="D10" s="217"/>
      <c r="E10" s="218">
        <f t="shared" ref="E10" si="9">E8-E9</f>
        <v>446.7</v>
      </c>
      <c r="F10" s="189"/>
      <c r="G10" s="445">
        <f t="shared" si="0"/>
        <v>628</v>
      </c>
      <c r="H10" s="216">
        <f>H8-H9</f>
        <v>367.7</v>
      </c>
      <c r="I10" s="217"/>
      <c r="J10" s="218">
        <f t="shared" ref="J10" si="10">J8-J9</f>
        <v>346.09999999999997</v>
      </c>
      <c r="K10" s="189"/>
      <c r="L10" s="450">
        <f t="shared" si="1"/>
        <v>21.600000000000023</v>
      </c>
      <c r="M10" s="126">
        <f>M8-M9</f>
        <v>0</v>
      </c>
      <c r="N10" s="205"/>
      <c r="O10" s="218">
        <f t="shared" ref="O10" si="11">O8-O9</f>
        <v>-2.9</v>
      </c>
      <c r="P10" s="57"/>
      <c r="Q10" s="457">
        <f t="shared" si="2"/>
        <v>2.9</v>
      </c>
      <c r="R10" s="196">
        <f t="shared" si="3"/>
        <v>1442.4</v>
      </c>
      <c r="S10" s="225">
        <f t="shared" si="4"/>
        <v>789.9</v>
      </c>
      <c r="T10" s="463">
        <f t="shared" si="5"/>
        <v>652.50000000000011</v>
      </c>
      <c r="U10" s="22"/>
      <c r="V10" s="75"/>
      <c r="W10" s="75"/>
      <c r="X10" s="75"/>
      <c r="Y10" s="71"/>
    </row>
    <row r="11" spans="2:25" s="52" customFormat="1" ht="48" customHeight="1" thickBot="1">
      <c r="B11" s="123" t="s">
        <v>98</v>
      </c>
      <c r="C11" s="193">
        <v>488.6</v>
      </c>
      <c r="D11" s="313">
        <v>1</v>
      </c>
      <c r="E11" s="194">
        <v>244.4</v>
      </c>
      <c r="F11" s="314">
        <v>1</v>
      </c>
      <c r="G11" s="446">
        <f t="shared" si="0"/>
        <v>244.20000000000002</v>
      </c>
      <c r="H11" s="193">
        <v>41.8</v>
      </c>
      <c r="I11" s="203"/>
      <c r="J11" s="194">
        <v>39.9</v>
      </c>
      <c r="K11" s="194"/>
      <c r="L11" s="451">
        <f t="shared" si="1"/>
        <v>1.8999999999999986</v>
      </c>
      <c r="M11" s="124">
        <v>0</v>
      </c>
      <c r="N11" s="206"/>
      <c r="O11" s="125">
        <v>0</v>
      </c>
      <c r="P11" s="221"/>
      <c r="Q11" s="458">
        <f t="shared" si="2"/>
        <v>0</v>
      </c>
      <c r="R11" s="197">
        <f t="shared" si="3"/>
        <v>530.4</v>
      </c>
      <c r="S11" s="226">
        <f t="shared" si="4"/>
        <v>284.3</v>
      </c>
      <c r="T11" s="465">
        <f t="shared" si="5"/>
        <v>246.09999999999997</v>
      </c>
      <c r="U11" s="22"/>
      <c r="V11" s="75"/>
      <c r="W11" s="75"/>
      <c r="X11" s="75"/>
      <c r="Y11" s="71"/>
    </row>
    <row r="12" spans="2:25" s="52" customFormat="1" ht="20.25" customHeight="1">
      <c r="B12" s="13" t="s">
        <v>207</v>
      </c>
      <c r="C12" s="44"/>
      <c r="D12" s="198"/>
      <c r="E12" s="43"/>
      <c r="F12" s="43"/>
      <c r="G12" s="447"/>
      <c r="H12" s="198"/>
      <c r="I12" s="198"/>
      <c r="J12" s="43"/>
      <c r="K12" s="43"/>
      <c r="L12" s="452"/>
      <c r="M12" s="44"/>
      <c r="N12" s="198"/>
      <c r="O12" s="43"/>
      <c r="P12" s="43"/>
      <c r="Q12" s="459">
        <f t="shared" si="2"/>
        <v>0</v>
      </c>
      <c r="R12" s="198"/>
      <c r="S12" s="227"/>
      <c r="T12" s="466"/>
      <c r="U12" s="22"/>
      <c r="V12" s="73"/>
      <c r="W12" s="73"/>
      <c r="X12" s="73"/>
      <c r="Y12" s="71"/>
    </row>
    <row r="13" spans="2:25" s="52" customFormat="1" ht="20.25" customHeight="1">
      <c r="B13" s="14" t="s">
        <v>176</v>
      </c>
      <c r="C13" s="186">
        <v>23202.3</v>
      </c>
      <c r="D13" s="199"/>
      <c r="E13" s="130">
        <v>1641.8</v>
      </c>
      <c r="G13" s="444">
        <f t="shared" si="0"/>
        <v>21560.5</v>
      </c>
      <c r="H13" s="186">
        <v>4233.8</v>
      </c>
      <c r="I13" s="315">
        <v>2</v>
      </c>
      <c r="J13" s="130">
        <v>4083.4</v>
      </c>
      <c r="K13" s="316">
        <v>3</v>
      </c>
      <c r="L13" s="444">
        <f t="shared" ref="L13:L14" si="12">H13-J13</f>
        <v>150.40000000000009</v>
      </c>
      <c r="M13" s="442">
        <v>-54.9</v>
      </c>
      <c r="N13" s="315"/>
      <c r="O13" s="454">
        <v>-49</v>
      </c>
      <c r="P13" s="316"/>
      <c r="Q13" s="456">
        <f t="shared" si="2"/>
        <v>-5.8999999999999986</v>
      </c>
      <c r="R13" s="208">
        <f>C13+H13+M13</f>
        <v>27381.199999999997</v>
      </c>
      <c r="S13" s="130">
        <f>J13+O13+E13</f>
        <v>5676.2</v>
      </c>
      <c r="T13" s="444">
        <f>R13-S13</f>
        <v>21704.999999999996</v>
      </c>
      <c r="U13" s="22"/>
      <c r="V13" s="73"/>
      <c r="W13" s="73"/>
      <c r="X13" s="73"/>
      <c r="Y13" s="71"/>
    </row>
    <row r="14" spans="2:25" s="52" customFormat="1" ht="31.5" customHeight="1" thickBot="1">
      <c r="B14" s="78" t="s">
        <v>223</v>
      </c>
      <c r="C14" s="213">
        <v>0</v>
      </c>
      <c r="D14" s="214"/>
      <c r="E14" s="215">
        <v>0</v>
      </c>
      <c r="F14" s="201"/>
      <c r="G14" s="222">
        <f t="shared" si="0"/>
        <v>0</v>
      </c>
      <c r="H14" s="204">
        <v>3.2</v>
      </c>
      <c r="I14" s="200"/>
      <c r="J14" s="201">
        <v>3.2</v>
      </c>
      <c r="K14" s="201"/>
      <c r="L14" s="453">
        <f t="shared" si="12"/>
        <v>0</v>
      </c>
      <c r="M14" s="209">
        <v>0</v>
      </c>
      <c r="N14" s="200"/>
      <c r="O14" s="215">
        <v>0</v>
      </c>
      <c r="P14" s="201"/>
      <c r="Q14" s="460">
        <f t="shared" si="2"/>
        <v>0</v>
      </c>
      <c r="R14" s="207">
        <f t="shared" si="3"/>
        <v>3.2</v>
      </c>
      <c r="S14" s="228">
        <f>J14+O14+E14</f>
        <v>3.2</v>
      </c>
      <c r="T14" s="467">
        <f>R14-S14</f>
        <v>0</v>
      </c>
      <c r="U14" s="22"/>
      <c r="V14" s="73"/>
      <c r="W14" s="73"/>
      <c r="X14" s="73"/>
      <c r="Y14" s="71"/>
    </row>
    <row r="15" spans="2:25" s="52" customFormat="1" ht="20.25" customHeight="1">
      <c r="B15" s="210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22"/>
      <c r="V15" s="71"/>
      <c r="W15" s="71"/>
      <c r="X15" s="71"/>
      <c r="Y15" s="71"/>
    </row>
    <row r="16" spans="2:25" s="52" customFormat="1" ht="20.25" customHeight="1">
      <c r="B16" s="516" t="s">
        <v>183</v>
      </c>
      <c r="C16" s="516"/>
      <c r="D16" s="516"/>
      <c r="E16" s="516"/>
      <c r="F16" s="516"/>
      <c r="G16" s="516"/>
      <c r="H16" s="94"/>
      <c r="I16" s="94"/>
      <c r="J16" s="211"/>
      <c r="K16" s="211"/>
      <c r="L16" s="49"/>
      <c r="M16" s="1"/>
      <c r="N16" s="1"/>
      <c r="O16" s="1"/>
      <c r="P16" s="1"/>
      <c r="Q16" s="1"/>
      <c r="R16" s="1"/>
      <c r="S16" s="1"/>
      <c r="T16" s="1"/>
      <c r="U16" s="22"/>
      <c r="V16" s="71"/>
      <c r="W16" s="71"/>
      <c r="X16" s="71"/>
      <c r="Y16" s="71"/>
    </row>
    <row r="17" spans="2:25" ht="15">
      <c r="B17" s="212" t="s">
        <v>209</v>
      </c>
      <c r="C17" s="212"/>
      <c r="D17" s="212"/>
      <c r="E17" s="212"/>
      <c r="F17" s="212"/>
      <c r="G17" s="212"/>
      <c r="H17" s="94"/>
      <c r="I17" s="94"/>
      <c r="J17" s="211"/>
      <c r="K17" s="211"/>
      <c r="L17" s="49"/>
      <c r="M17" s="1"/>
      <c r="N17" s="1"/>
      <c r="O17" s="1"/>
      <c r="P17" s="1"/>
      <c r="Q17" s="1"/>
      <c r="R17" s="1"/>
      <c r="S17" s="1"/>
      <c r="T17" s="1"/>
      <c r="U17" s="1"/>
    </row>
    <row r="18" spans="2:25" s="52" customFormat="1" ht="15" customHeight="1">
      <c r="B18" s="473" t="s">
        <v>208</v>
      </c>
      <c r="C18" s="220"/>
      <c r="D18" s="220"/>
      <c r="E18" s="220"/>
      <c r="F18" s="220"/>
      <c r="G18" s="220"/>
      <c r="H18" s="94"/>
      <c r="I18" s="94"/>
      <c r="J18" s="211"/>
      <c r="K18" s="211"/>
      <c r="L18" s="49"/>
      <c r="M18" s="1"/>
      <c r="N18" s="1"/>
      <c r="O18" s="1"/>
      <c r="P18" s="1"/>
      <c r="Q18" s="1"/>
      <c r="R18" s="1"/>
      <c r="S18" s="1"/>
      <c r="T18" s="1"/>
      <c r="U18" s="22"/>
      <c r="V18" s="71"/>
      <c r="W18" s="71"/>
      <c r="X18" s="71"/>
      <c r="Y18" s="71"/>
    </row>
    <row r="19" spans="2:25" ht="15">
      <c r="B19" s="212"/>
      <c r="C19" s="212"/>
      <c r="D19" s="212"/>
      <c r="E19" s="212"/>
      <c r="F19" s="212"/>
      <c r="G19" s="212"/>
      <c r="H19" s="94"/>
      <c r="I19" s="94"/>
      <c r="J19" s="211"/>
      <c r="K19" s="211"/>
      <c r="L19" s="49"/>
      <c r="M19" s="1"/>
      <c r="N19" s="1"/>
      <c r="O19" s="1"/>
      <c r="P19" s="1"/>
      <c r="Q19" s="1"/>
      <c r="R19" s="1"/>
      <c r="S19" s="1"/>
      <c r="T19" s="1"/>
      <c r="U19" s="1"/>
    </row>
    <row r="20" spans="2:25" ht="15">
      <c r="B20" s="212"/>
      <c r="G20" s="50"/>
      <c r="H20" s="1"/>
      <c r="I20" s="1"/>
      <c r="J20" s="50"/>
      <c r="K20" s="50"/>
      <c r="L20" s="50"/>
      <c r="M20" s="1"/>
      <c r="N20" s="1"/>
      <c r="O20" s="1"/>
      <c r="P20" s="1"/>
      <c r="Q20" s="1"/>
      <c r="R20" s="1"/>
      <c r="S20" s="1"/>
      <c r="T20" s="1"/>
      <c r="U20" s="1"/>
    </row>
    <row r="21" spans="2:25" ht="15">
      <c r="G21" s="51"/>
      <c r="H21" s="1"/>
      <c r="I21" s="1"/>
      <c r="J21" s="51"/>
      <c r="K21" s="51"/>
      <c r="L21" s="51"/>
      <c r="M21" s="1"/>
      <c r="N21" s="1"/>
      <c r="O21" s="1"/>
      <c r="P21" s="1"/>
      <c r="Q21" s="1"/>
      <c r="R21" s="1"/>
      <c r="S21" s="1"/>
      <c r="T21" s="1"/>
      <c r="U21" s="1"/>
    </row>
    <row r="22" spans="2:25" ht="15">
      <c r="G22" s="50"/>
      <c r="H22" s="1"/>
      <c r="I22" s="1"/>
      <c r="J22" s="50"/>
      <c r="K22" s="50"/>
      <c r="L22" s="50"/>
      <c r="M22" s="1"/>
      <c r="N22" s="1"/>
      <c r="O22" s="1"/>
      <c r="P22" s="1"/>
      <c r="Q22" s="1"/>
      <c r="R22" s="1"/>
      <c r="S22" s="1"/>
      <c r="T22" s="1"/>
      <c r="U22" s="1"/>
    </row>
    <row r="23" spans="2:25" ht="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2:25" ht="15">
      <c r="U24" s="1"/>
    </row>
  </sheetData>
  <mergeCells count="10">
    <mergeCell ref="B16:G16"/>
    <mergeCell ref="R2:T2"/>
    <mergeCell ref="R3:T3"/>
    <mergeCell ref="C2:G2"/>
    <mergeCell ref="H3:L3"/>
    <mergeCell ref="H2:L2"/>
    <mergeCell ref="C3:G3"/>
    <mergeCell ref="M2:Q2"/>
    <mergeCell ref="M3:Q3"/>
    <mergeCell ref="B2:B4"/>
  </mergeCells>
  <pageMargins left="0.7" right="0.7" top="0.75" bottom="0.75" header="0.3" footer="0.3"/>
  <pageSetup paperSize="9" scale="46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0"/>
  <sheetViews>
    <sheetView showGridLines="0" zoomScaleNormal="100" workbookViewId="0">
      <pane ySplit="2" topLeftCell="A3" activePane="bottomLeft" state="frozen"/>
      <selection pane="bottomLeft" activeCell="F17" sqref="F17"/>
    </sheetView>
  </sheetViews>
  <sheetFormatPr defaultRowHeight="14.25"/>
  <cols>
    <col min="1" max="1" width="1.625" style="27" customWidth="1"/>
    <col min="2" max="2" width="53.75" customWidth="1"/>
    <col min="3" max="3" width="16.875" customWidth="1"/>
    <col min="4" max="4" width="15.625" customWidth="1"/>
    <col min="5" max="5" width="15.625" style="367" customWidth="1"/>
  </cols>
  <sheetData>
    <row r="1" spans="1:5" ht="50.25" customHeight="1" thickBot="1">
      <c r="B1" s="28" t="s">
        <v>84</v>
      </c>
      <c r="C1" s="27"/>
      <c r="D1" s="27"/>
      <c r="E1" s="350"/>
    </row>
    <row r="2" spans="1:5" ht="40.5" customHeight="1" thickBot="1">
      <c r="B2" s="40" t="s">
        <v>123</v>
      </c>
      <c r="C2" s="32" t="s">
        <v>200</v>
      </c>
      <c r="D2" s="12" t="s">
        <v>114</v>
      </c>
      <c r="E2" s="383" t="s">
        <v>53</v>
      </c>
    </row>
    <row r="3" spans="1:5" ht="30" customHeight="1" thickBot="1">
      <c r="B3" s="66" t="s">
        <v>5</v>
      </c>
      <c r="C3" s="68"/>
      <c r="D3" s="67"/>
      <c r="E3" s="384"/>
    </row>
    <row r="4" spans="1:5" ht="20.25" customHeight="1">
      <c r="B4" s="13" t="s">
        <v>6</v>
      </c>
      <c r="C4" s="128">
        <v>421.1</v>
      </c>
      <c r="D4" s="132">
        <v>407.6</v>
      </c>
      <c r="E4" s="368">
        <f t="shared" ref="E4:E27" si="0">(C4-D4)/D4</f>
        <v>3.31207065750736E-2</v>
      </c>
    </row>
    <row r="5" spans="1:5" ht="20.25" customHeight="1">
      <c r="B5" s="14" t="s">
        <v>7</v>
      </c>
      <c r="C5" s="129">
        <v>2961.6</v>
      </c>
      <c r="D5" s="130">
        <v>251.1</v>
      </c>
      <c r="E5" s="356">
        <f t="shared" si="0"/>
        <v>10.794504181600956</v>
      </c>
    </row>
    <row r="6" spans="1:5" ht="20.25" customHeight="1">
      <c r="B6" s="14" t="s">
        <v>10</v>
      </c>
      <c r="C6" s="129">
        <v>10826.8</v>
      </c>
      <c r="D6" s="130">
        <v>2602.8000000000002</v>
      </c>
      <c r="E6" s="356">
        <f t="shared" si="0"/>
        <v>3.1596741970185951</v>
      </c>
    </row>
    <row r="7" spans="1:5" ht="20.25" customHeight="1">
      <c r="B7" s="14" t="s">
        <v>182</v>
      </c>
      <c r="C7" s="129">
        <v>4145.8</v>
      </c>
      <c r="D7" s="439">
        <v>0</v>
      </c>
      <c r="E7" s="385" t="s">
        <v>143</v>
      </c>
    </row>
    <row r="8" spans="1:5" ht="20.25" customHeight="1">
      <c r="B8" s="14" t="s">
        <v>49</v>
      </c>
      <c r="C8" s="129">
        <v>1797.1</v>
      </c>
      <c r="D8" s="130">
        <v>890.8</v>
      </c>
      <c r="E8" s="356">
        <f t="shared" ref="E8:E15" si="1">(C8-D8)/D8</f>
        <v>1.0174000898069151</v>
      </c>
    </row>
    <row r="9" spans="1:5" ht="20.25" customHeight="1">
      <c r="B9" s="14" t="s">
        <v>52</v>
      </c>
      <c r="C9" s="129">
        <v>2591.4</v>
      </c>
      <c r="D9" s="130">
        <v>137.4</v>
      </c>
      <c r="E9" s="356">
        <f t="shared" si="1"/>
        <v>17.860262008733624</v>
      </c>
    </row>
    <row r="10" spans="1:5" ht="20.25" customHeight="1">
      <c r="B10" s="14" t="s">
        <v>50</v>
      </c>
      <c r="C10" s="129">
        <v>135.80000000000001</v>
      </c>
      <c r="D10" s="130">
        <v>71.599999999999994</v>
      </c>
      <c r="E10" s="356">
        <f>(C10-D10)/D10</f>
        <v>0.89664804469273773</v>
      </c>
    </row>
    <row r="11" spans="1:5" ht="20.25" customHeight="1">
      <c r="B11" s="14" t="s">
        <v>8</v>
      </c>
      <c r="C11" s="129">
        <v>5.3</v>
      </c>
      <c r="D11" s="130">
        <v>5.3</v>
      </c>
      <c r="E11" s="356">
        <f>(C11-D11)/D11</f>
        <v>0</v>
      </c>
    </row>
    <row r="12" spans="1:5" ht="20.25" customHeight="1">
      <c r="B12" s="14" t="s">
        <v>71</v>
      </c>
      <c r="C12" s="129">
        <v>81</v>
      </c>
      <c r="D12" s="130">
        <v>29.5</v>
      </c>
      <c r="E12" s="356">
        <f t="shared" si="1"/>
        <v>1.7457627118644068</v>
      </c>
    </row>
    <row r="13" spans="1:5" ht="20.25" customHeight="1">
      <c r="B13" s="14" t="s">
        <v>72</v>
      </c>
      <c r="C13" s="129">
        <v>198.5</v>
      </c>
      <c r="D13" s="130">
        <v>20.8</v>
      </c>
      <c r="E13" s="356">
        <f t="shared" si="1"/>
        <v>8.5432692307692299</v>
      </c>
    </row>
    <row r="14" spans="1:5" s="475" customFormat="1" ht="20.25" customHeight="1">
      <c r="A14" s="27"/>
      <c r="B14" s="484" t="s">
        <v>227</v>
      </c>
      <c r="C14" s="489">
        <v>1.2</v>
      </c>
      <c r="D14" s="488">
        <v>0</v>
      </c>
      <c r="E14" s="482" t="s">
        <v>143</v>
      </c>
    </row>
    <row r="15" spans="1:5" ht="20.25" customHeight="1" thickBot="1">
      <c r="B15" s="29" t="s">
        <v>9</v>
      </c>
      <c r="C15" s="135">
        <v>234.2</v>
      </c>
      <c r="D15" s="133">
        <v>38.9</v>
      </c>
      <c r="E15" s="356">
        <f t="shared" si="1"/>
        <v>5.0205655526992281</v>
      </c>
    </row>
    <row r="16" spans="1:5" ht="30" customHeight="1" thickBot="1">
      <c r="B16" s="86" t="s">
        <v>11</v>
      </c>
      <c r="C16" s="507">
        <f>SUM(C4:C15)-C14</f>
        <v>23398.6</v>
      </c>
      <c r="D16" s="487">
        <f>SUM(D4:D15)-D14</f>
        <v>4455.8</v>
      </c>
      <c r="E16" s="386">
        <f t="shared" si="0"/>
        <v>4.2512680102338525</v>
      </c>
    </row>
    <row r="17" spans="1:7" ht="20.25" customHeight="1">
      <c r="B17" s="14" t="s">
        <v>51</v>
      </c>
      <c r="C17" s="129">
        <v>152.1</v>
      </c>
      <c r="D17" s="130">
        <v>181.3</v>
      </c>
      <c r="E17" s="356">
        <f t="shared" si="0"/>
        <v>-0.16105901820187543</v>
      </c>
    </row>
    <row r="18" spans="1:7" ht="20.25" customHeight="1">
      <c r="B18" s="14" t="s">
        <v>12</v>
      </c>
      <c r="C18" s="129">
        <v>301.39999999999998</v>
      </c>
      <c r="D18" s="130">
        <v>146.80000000000001</v>
      </c>
      <c r="E18" s="356">
        <f t="shared" si="0"/>
        <v>1.0531335149863756</v>
      </c>
    </row>
    <row r="19" spans="1:7" ht="20.25" customHeight="1">
      <c r="B19" s="14" t="s">
        <v>73</v>
      </c>
      <c r="C19" s="129">
        <v>1453.4</v>
      </c>
      <c r="D19" s="130">
        <v>374.4</v>
      </c>
      <c r="E19" s="356">
        <f>(C19-D19)/D19</f>
        <v>2.8819444444444446</v>
      </c>
    </row>
    <row r="20" spans="1:7" ht="20.25" customHeight="1">
      <c r="B20" s="14" t="s">
        <v>74</v>
      </c>
      <c r="C20" s="129">
        <v>26</v>
      </c>
      <c r="D20" s="130">
        <v>0.2</v>
      </c>
      <c r="E20" s="356">
        <f>(C20-D20)/D20</f>
        <v>129</v>
      </c>
    </row>
    <row r="21" spans="1:7" ht="20.25" customHeight="1">
      <c r="B21" s="14" t="s">
        <v>75</v>
      </c>
      <c r="C21" s="129">
        <v>141.69999999999999</v>
      </c>
      <c r="D21" s="130">
        <v>70.099999999999994</v>
      </c>
      <c r="E21" s="356">
        <f>(C21-D21)/D21</f>
        <v>1.0213980028530671</v>
      </c>
    </row>
    <row r="22" spans="1:7" ht="20.25" customHeight="1">
      <c r="B22" s="14" t="s">
        <v>76</v>
      </c>
      <c r="C22" s="129">
        <v>160.1</v>
      </c>
      <c r="D22" s="130">
        <v>105.4</v>
      </c>
      <c r="E22" s="356">
        <f>(C22-D22)/D22</f>
        <v>0.51897533206831103</v>
      </c>
    </row>
    <row r="23" spans="1:7" s="485" customFormat="1" ht="20.25" customHeight="1">
      <c r="A23" s="486"/>
      <c r="B23" s="484" t="s">
        <v>227</v>
      </c>
      <c r="C23" s="499">
        <v>22.2</v>
      </c>
      <c r="D23" s="498">
        <v>0</v>
      </c>
      <c r="E23" s="482" t="s">
        <v>143</v>
      </c>
    </row>
    <row r="24" spans="1:7" ht="20.25" customHeight="1">
      <c r="B24" s="14" t="s">
        <v>13</v>
      </c>
      <c r="C24" s="129">
        <v>1735.3</v>
      </c>
      <c r="D24" s="130">
        <v>342.2</v>
      </c>
      <c r="E24" s="356">
        <f>(C24-D24)/D24</f>
        <v>4.0710111046171829</v>
      </c>
    </row>
    <row r="25" spans="1:7" ht="20.25" customHeight="1" thickBot="1">
      <c r="B25" s="14" t="s">
        <v>124</v>
      </c>
      <c r="C25" s="129">
        <v>12.6</v>
      </c>
      <c r="D25" s="439">
        <v>0</v>
      </c>
      <c r="E25" s="385" t="s">
        <v>143</v>
      </c>
    </row>
    <row r="26" spans="1:7" ht="30" customHeight="1" thickBot="1">
      <c r="B26" s="23" t="s">
        <v>14</v>
      </c>
      <c r="C26" s="507">
        <f>SUM(C17:C25)-C23</f>
        <v>3982.6</v>
      </c>
      <c r="D26" s="497">
        <f>SUM(D17:D25)-D23</f>
        <v>1220.4000000000001</v>
      </c>
      <c r="E26" s="386">
        <f t="shared" si="0"/>
        <v>2.2633562766306126</v>
      </c>
    </row>
    <row r="27" spans="1:7" ht="30" customHeight="1" thickBot="1">
      <c r="B27" s="24" t="s">
        <v>15</v>
      </c>
      <c r="C27" s="318">
        <f>C26+C16</f>
        <v>27381.199999999997</v>
      </c>
      <c r="D27" s="318">
        <f>D16+D26</f>
        <v>5676.2000000000007</v>
      </c>
      <c r="E27" s="387">
        <f t="shared" si="0"/>
        <v>3.8238610337902106</v>
      </c>
    </row>
    <row r="28" spans="1:7" ht="30" customHeight="1" thickBot="1">
      <c r="B28" s="66" t="s">
        <v>16</v>
      </c>
      <c r="C28" s="319"/>
      <c r="D28" s="319"/>
      <c r="E28" s="366"/>
    </row>
    <row r="29" spans="1:7" ht="20.25" customHeight="1">
      <c r="B29" s="13" t="s">
        <v>17</v>
      </c>
      <c r="C29" s="128">
        <v>25.6</v>
      </c>
      <c r="D29" s="132">
        <v>13.9</v>
      </c>
      <c r="E29" s="368">
        <f t="shared" ref="E29:E36" si="2">(C29-D29)/D29</f>
        <v>0.84172661870503607</v>
      </c>
      <c r="G29" s="85"/>
    </row>
    <row r="30" spans="1:7" ht="20.25" customHeight="1">
      <c r="B30" s="14" t="s">
        <v>77</v>
      </c>
      <c r="C30" s="129">
        <v>7237.4</v>
      </c>
      <c r="D30" s="130">
        <v>1295.0999999999999</v>
      </c>
      <c r="E30" s="356">
        <f t="shared" si="2"/>
        <v>4.5882943402053895</v>
      </c>
      <c r="G30" s="85"/>
    </row>
    <row r="31" spans="1:7" ht="20.25" customHeight="1">
      <c r="B31" s="14" t="s">
        <v>78</v>
      </c>
      <c r="C31" s="472">
        <v>-12.2</v>
      </c>
      <c r="D31" s="454">
        <v>-9</v>
      </c>
      <c r="E31" s="356">
        <f t="shared" si="2"/>
        <v>0.35555555555555546</v>
      </c>
      <c r="G31" s="85"/>
    </row>
    <row r="32" spans="1:7" ht="20.25" customHeight="1" thickBot="1">
      <c r="B32" s="29" t="s">
        <v>79</v>
      </c>
      <c r="C32" s="129">
        <v>1890.8</v>
      </c>
      <c r="D32" s="130">
        <v>1701.2</v>
      </c>
      <c r="E32" s="388">
        <f t="shared" si="2"/>
        <v>0.11145074065365619</v>
      </c>
      <c r="G32" s="85"/>
    </row>
    <row r="33" spans="1:7" ht="20.25" customHeight="1" thickBot="1">
      <c r="B33" s="30" t="s">
        <v>109</v>
      </c>
      <c r="C33" s="490">
        <f>SUM(C29:C32)</f>
        <v>9141.6</v>
      </c>
      <c r="D33" s="477">
        <f>SUM(D29:D32)</f>
        <v>3001.2</v>
      </c>
      <c r="E33" s="478">
        <f t="shared" si="2"/>
        <v>2.0459816073570574</v>
      </c>
      <c r="G33" s="85"/>
    </row>
    <row r="34" spans="1:7" ht="20.25" customHeight="1" thickBot="1">
      <c r="B34" s="29" t="s">
        <v>110</v>
      </c>
      <c r="C34" s="440">
        <v>0</v>
      </c>
      <c r="D34" s="439">
        <v>0</v>
      </c>
      <c r="E34" s="389" t="s">
        <v>193</v>
      </c>
      <c r="G34" s="85"/>
    </row>
    <row r="35" spans="1:7" ht="30" customHeight="1" thickBot="1">
      <c r="B35" s="23" t="s">
        <v>18</v>
      </c>
      <c r="C35" s="320">
        <f>SUM(C33:C34)</f>
        <v>9141.6</v>
      </c>
      <c r="D35" s="131">
        <f>SUM(D33:D34)</f>
        <v>3001.2</v>
      </c>
      <c r="E35" s="386">
        <f t="shared" si="2"/>
        <v>2.0459816073570574</v>
      </c>
      <c r="G35" s="87"/>
    </row>
    <row r="36" spans="1:7" ht="20.25" customHeight="1">
      <c r="B36" s="14" t="s">
        <v>19</v>
      </c>
      <c r="C36" s="128">
        <v>7683.5</v>
      </c>
      <c r="D36" s="132">
        <v>239.9</v>
      </c>
      <c r="E36" s="356">
        <f t="shared" si="2"/>
        <v>31.027928303459774</v>
      </c>
      <c r="G36" s="85"/>
    </row>
    <row r="37" spans="1:7" ht="20.25" customHeight="1">
      <c r="B37" s="14" t="s">
        <v>125</v>
      </c>
      <c r="C37" s="129">
        <v>4550.2</v>
      </c>
      <c r="D37" s="130">
        <v>1340</v>
      </c>
      <c r="E37" s="356">
        <f t="shared" ref="E37:E43" si="3">(C37-D37)/D37</f>
        <v>2.3956716417910449</v>
      </c>
      <c r="G37" s="85"/>
    </row>
    <row r="38" spans="1:7" ht="20.25" customHeight="1">
      <c r="B38" s="14" t="s">
        <v>80</v>
      </c>
      <c r="C38" s="129">
        <v>11.7</v>
      </c>
      <c r="D38" s="130">
        <v>0.2</v>
      </c>
      <c r="E38" s="356">
        <f t="shared" si="3"/>
        <v>57.5</v>
      </c>
      <c r="G38" s="85"/>
    </row>
    <row r="39" spans="1:7" ht="20.25" customHeight="1">
      <c r="B39" s="14" t="s">
        <v>181</v>
      </c>
      <c r="C39" s="129">
        <v>750.3</v>
      </c>
      <c r="D39" s="439">
        <v>0</v>
      </c>
      <c r="E39" s="385" t="s">
        <v>143</v>
      </c>
      <c r="G39" s="85"/>
    </row>
    <row r="40" spans="1:7" ht="20.25" customHeight="1">
      <c r="B40" s="14" t="s">
        <v>81</v>
      </c>
      <c r="C40" s="129">
        <v>887.8</v>
      </c>
      <c r="D40" s="130">
        <v>108.1</v>
      </c>
      <c r="E40" s="356">
        <f t="shared" si="3"/>
        <v>7.2127659574468082</v>
      </c>
      <c r="G40" s="85"/>
    </row>
    <row r="41" spans="1:7" ht="20.25" customHeight="1">
      <c r="B41" s="14" t="s">
        <v>82</v>
      </c>
      <c r="C41" s="129">
        <v>4.7</v>
      </c>
      <c r="D41" s="130">
        <v>4.0999999999999996</v>
      </c>
      <c r="E41" s="356">
        <f t="shared" si="3"/>
        <v>0.14634146341463428</v>
      </c>
      <c r="G41" s="85"/>
    </row>
    <row r="42" spans="1:7" ht="20.25" customHeight="1">
      <c r="B42" s="492" t="s">
        <v>21</v>
      </c>
      <c r="C42" s="495">
        <v>184.2</v>
      </c>
      <c r="D42" s="496">
        <v>7.9</v>
      </c>
      <c r="E42" s="356">
        <f t="shared" si="3"/>
        <v>22.316455696202528</v>
      </c>
      <c r="G42" s="85"/>
    </row>
    <row r="43" spans="1:7" s="491" customFormat="1" ht="20.25" customHeight="1" thickBot="1">
      <c r="A43" s="493"/>
      <c r="B43" s="484" t="s">
        <v>228</v>
      </c>
      <c r="C43" s="503">
        <v>40.1</v>
      </c>
      <c r="D43" s="504">
        <v>0.1</v>
      </c>
      <c r="E43" s="356">
        <f t="shared" si="3"/>
        <v>400</v>
      </c>
      <c r="G43" s="494"/>
    </row>
    <row r="44" spans="1:7" ht="30" customHeight="1" thickBot="1">
      <c r="B44" s="23" t="s">
        <v>22</v>
      </c>
      <c r="C44" s="320">
        <f>SUM(C36:C42)</f>
        <v>14072.400000000001</v>
      </c>
      <c r="D44" s="131">
        <f>SUM(D36:D42)</f>
        <v>1700.2</v>
      </c>
      <c r="E44" s="386">
        <f>(C44-D44)/D44</f>
        <v>7.2769085989883546</v>
      </c>
      <c r="G44" s="87"/>
    </row>
    <row r="45" spans="1:7" ht="20.25" customHeight="1">
      <c r="B45" s="14" t="s">
        <v>19</v>
      </c>
      <c r="C45" s="129">
        <v>1322.6</v>
      </c>
      <c r="D45" s="130">
        <v>246</v>
      </c>
      <c r="E45" s="356">
        <f>(C45-D45)/D45</f>
        <v>4.3764227642276419</v>
      </c>
      <c r="G45" s="85"/>
    </row>
    <row r="46" spans="1:7" ht="20.25" customHeight="1">
      <c r="B46" s="14" t="s">
        <v>126</v>
      </c>
      <c r="C46" s="129">
        <v>464.4</v>
      </c>
      <c r="D46" s="130">
        <v>98.7</v>
      </c>
      <c r="E46" s="356">
        <f t="shared" ref="E46:E53" si="4">(C46-D46)/D46</f>
        <v>3.7051671732522795</v>
      </c>
      <c r="G46" s="85"/>
    </row>
    <row r="47" spans="1:7" ht="20.25" customHeight="1">
      <c r="B47" s="14" t="s">
        <v>20</v>
      </c>
      <c r="C47" s="129">
        <v>6.8</v>
      </c>
      <c r="D47" s="130">
        <v>0.2</v>
      </c>
      <c r="E47" s="356">
        <f t="shared" si="4"/>
        <v>32.999999999999993</v>
      </c>
      <c r="G47" s="85"/>
    </row>
    <row r="48" spans="1:7" ht="20.25" customHeight="1">
      <c r="B48" s="14" t="s">
        <v>181</v>
      </c>
      <c r="C48" s="129">
        <v>117.1</v>
      </c>
      <c r="D48" s="439">
        <v>0</v>
      </c>
      <c r="E48" s="385" t="s">
        <v>143</v>
      </c>
      <c r="G48" s="85"/>
    </row>
    <row r="49" spans="1:7" ht="20.25" customHeight="1">
      <c r="B49" s="31" t="s">
        <v>24</v>
      </c>
      <c r="C49" s="129">
        <v>1523</v>
      </c>
      <c r="D49" s="130">
        <v>413.2</v>
      </c>
      <c r="E49" s="356">
        <f t="shared" si="4"/>
        <v>2.6858664085188768</v>
      </c>
      <c r="G49" s="85"/>
    </row>
    <row r="50" spans="1:7" s="500" customFormat="1" ht="20.25" customHeight="1">
      <c r="A50" s="501"/>
      <c r="B50" s="484" t="s">
        <v>228</v>
      </c>
      <c r="C50" s="509">
        <v>87</v>
      </c>
      <c r="D50" s="508">
        <v>12</v>
      </c>
      <c r="E50" s="483">
        <v>6.25</v>
      </c>
      <c r="G50" s="502"/>
    </row>
    <row r="51" spans="1:7" ht="20.25" customHeight="1">
      <c r="B51" s="31" t="s">
        <v>23</v>
      </c>
      <c r="C51" s="129">
        <v>48</v>
      </c>
      <c r="D51" s="130">
        <v>4.5</v>
      </c>
      <c r="E51" s="356">
        <f t="shared" si="4"/>
        <v>9.6666666666666661</v>
      </c>
      <c r="G51" s="85"/>
    </row>
    <row r="52" spans="1:7" ht="20.25" customHeight="1">
      <c r="B52" s="31" t="s">
        <v>41</v>
      </c>
      <c r="C52" s="129">
        <v>1.4</v>
      </c>
      <c r="D52" s="130">
        <v>2.7</v>
      </c>
      <c r="E52" s="356">
        <f t="shared" si="4"/>
        <v>-0.48148148148148157</v>
      </c>
      <c r="G52" s="85"/>
    </row>
    <row r="53" spans="1:7" ht="20.25" customHeight="1" thickBot="1">
      <c r="B53" s="14" t="s">
        <v>82</v>
      </c>
      <c r="C53" s="129">
        <v>683.9</v>
      </c>
      <c r="D53" s="130">
        <v>209.5</v>
      </c>
      <c r="E53" s="356">
        <f t="shared" si="4"/>
        <v>2.2644391408114557</v>
      </c>
      <c r="G53" s="85"/>
    </row>
    <row r="54" spans="1:7" ht="30" customHeight="1" thickBot="1">
      <c r="B54" s="23" t="s">
        <v>25</v>
      </c>
      <c r="C54" s="320">
        <f>SUM(C45:C53)-C50</f>
        <v>4167.2</v>
      </c>
      <c r="D54" s="507">
        <f>SUM(D45:D53)-D50</f>
        <v>974.8</v>
      </c>
      <c r="E54" s="386">
        <f>(C54-D54)/D54</f>
        <v>3.2749281903980303</v>
      </c>
      <c r="G54" s="82"/>
    </row>
    <row r="55" spans="1:7" ht="30" customHeight="1" thickBot="1">
      <c r="B55" s="23" t="s">
        <v>26</v>
      </c>
      <c r="C55" s="320">
        <f>C44+C54</f>
        <v>18239.600000000002</v>
      </c>
      <c r="D55" s="131">
        <f>D44+D54</f>
        <v>2675</v>
      </c>
      <c r="E55" s="386">
        <f>(C55-D55)/D55</f>
        <v>5.8185420560747669</v>
      </c>
    </row>
    <row r="56" spans="1:7" ht="30" customHeight="1" thickBot="1">
      <c r="B56" s="24" t="s">
        <v>83</v>
      </c>
      <c r="C56" s="318">
        <f>C35+C55</f>
        <v>27381.200000000004</v>
      </c>
      <c r="D56" s="318">
        <f>D35+D55</f>
        <v>5676.2</v>
      </c>
      <c r="E56" s="387">
        <f>(C56-D56)/D56</f>
        <v>3.8238610337902124</v>
      </c>
    </row>
    <row r="57" spans="1:7" ht="15">
      <c r="B57" s="1"/>
      <c r="C57" s="1"/>
      <c r="D57" s="1"/>
    </row>
    <row r="58" spans="1:7" ht="32.25" customHeight="1">
      <c r="B58" s="523"/>
      <c r="C58" s="523"/>
      <c r="D58" s="523"/>
      <c r="E58" s="523"/>
    </row>
    <row r="59" spans="1:7">
      <c r="B59" s="136"/>
      <c r="C59" s="136"/>
      <c r="D59" s="136"/>
      <c r="E59" s="390"/>
    </row>
    <row r="60" spans="1:7">
      <c r="B60" s="136"/>
      <c r="C60" s="136"/>
      <c r="D60" s="136"/>
      <c r="E60" s="390"/>
    </row>
  </sheetData>
  <mergeCells count="1">
    <mergeCell ref="B58:E58"/>
  </mergeCells>
  <pageMargins left="0.7" right="0.7" top="0.75" bottom="0.75" header="0.3" footer="0.3"/>
  <pageSetup paperSize="9" scale="68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2"/>
  <sheetViews>
    <sheetView showGridLines="0" zoomScaleNormal="100" workbookViewId="0">
      <pane ySplit="3" topLeftCell="A4" activePane="bottomLeft" state="frozen"/>
      <selection pane="bottomLeft" activeCell="F8" sqref="F8"/>
    </sheetView>
  </sheetViews>
  <sheetFormatPr defaultRowHeight="14.25"/>
  <cols>
    <col min="1" max="1" width="1.625" style="27" customWidth="1"/>
    <col min="2" max="2" width="72.5" customWidth="1"/>
    <col min="3" max="4" width="15.625" customWidth="1"/>
    <col min="5" max="5" width="15.625" style="367" customWidth="1"/>
  </cols>
  <sheetData>
    <row r="1" spans="2:7" ht="50.25" customHeight="1" thickBot="1">
      <c r="B1" s="28" t="s">
        <v>84</v>
      </c>
      <c r="C1" s="27"/>
      <c r="D1" s="27"/>
      <c r="E1" s="350"/>
    </row>
    <row r="2" spans="2:7" ht="20.25" customHeight="1" thickBot="1">
      <c r="B2" s="25" t="s">
        <v>70</v>
      </c>
      <c r="C2" s="514" t="s">
        <v>201</v>
      </c>
      <c r="D2" s="514"/>
      <c r="E2" s="515"/>
    </row>
    <row r="3" spans="2:7" ht="20.25" customHeight="1" thickBot="1">
      <c r="B3" s="30" t="s">
        <v>122</v>
      </c>
      <c r="C3" s="32" t="s">
        <v>199</v>
      </c>
      <c r="D3" s="12" t="s">
        <v>210</v>
      </c>
      <c r="E3" s="383" t="s">
        <v>53</v>
      </c>
    </row>
    <row r="4" spans="2:7" ht="25.5" customHeight="1" thickBot="1">
      <c r="B4" s="16" t="s">
        <v>64</v>
      </c>
      <c r="C4" s="391">
        <f>'Skonsolidowany RZiS'!F25</f>
        <v>292.49999999999926</v>
      </c>
      <c r="D4" s="392">
        <f>'Skonsolidowany RZiS'!G25</f>
        <v>525.49999999999989</v>
      </c>
      <c r="E4" s="404">
        <f>(C4-D4)/D4</f>
        <v>-0.44338725023786996</v>
      </c>
      <c r="G4" s="87"/>
    </row>
    <row r="5" spans="2:7" ht="25.5" customHeight="1" thickBot="1">
      <c r="B5" s="16" t="s">
        <v>27</v>
      </c>
      <c r="C5" s="391">
        <f>SUM(C6:C22)</f>
        <v>1825.3000000000002</v>
      </c>
      <c r="D5" s="392">
        <f>SUM(D6:D22)</f>
        <v>334.29999999999995</v>
      </c>
      <c r="E5" s="404">
        <f t="shared" ref="E5:E48" si="0">(C5-D5)/D5</f>
        <v>4.4600658091534564</v>
      </c>
      <c r="G5" s="93"/>
    </row>
    <row r="6" spans="2:7" ht="15">
      <c r="B6" s="88" t="s">
        <v>112</v>
      </c>
      <c r="C6" s="394">
        <v>1295.9000000000001</v>
      </c>
      <c r="D6" s="395">
        <v>256.39999999999998</v>
      </c>
      <c r="E6" s="368">
        <f t="shared" si="0"/>
        <v>4.0542121684867398</v>
      </c>
      <c r="G6" s="85"/>
    </row>
    <row r="7" spans="2:7" ht="15">
      <c r="B7" s="89" t="s">
        <v>44</v>
      </c>
      <c r="C7" s="396">
        <v>-306.8</v>
      </c>
      <c r="D7" s="397">
        <v>-222.4</v>
      </c>
      <c r="E7" s="356">
        <f t="shared" si="0"/>
        <v>0.37949640287769787</v>
      </c>
      <c r="G7" s="92"/>
    </row>
    <row r="8" spans="2:7" ht="15">
      <c r="B8" s="89" t="s">
        <v>45</v>
      </c>
      <c r="C8" s="396">
        <v>224.4</v>
      </c>
      <c r="D8" s="397">
        <v>220.4</v>
      </c>
      <c r="E8" s="356">
        <f t="shared" si="0"/>
        <v>1.8148820326678767E-2</v>
      </c>
      <c r="G8" s="92"/>
    </row>
    <row r="9" spans="2:7" ht="15">
      <c r="B9" s="89" t="s">
        <v>195</v>
      </c>
      <c r="C9" s="396">
        <v>-2.9</v>
      </c>
      <c r="D9" s="397">
        <v>-35.799999999999997</v>
      </c>
      <c r="E9" s="356">
        <f t="shared" si="0"/>
        <v>-0.91899441340782129</v>
      </c>
      <c r="G9" s="92"/>
    </row>
    <row r="10" spans="2:7" ht="15">
      <c r="B10" s="89" t="s">
        <v>46</v>
      </c>
      <c r="C10" s="396">
        <v>30.5</v>
      </c>
      <c r="D10" s="397">
        <v>6.4</v>
      </c>
      <c r="E10" s="356">
        <f t="shared" si="0"/>
        <v>3.765625</v>
      </c>
      <c r="G10" s="92"/>
    </row>
    <row r="11" spans="2:7" ht="15">
      <c r="B11" s="89" t="s">
        <v>28</v>
      </c>
      <c r="C11" s="396">
        <v>603.70000000000005</v>
      </c>
      <c r="D11" s="397">
        <v>183.8</v>
      </c>
      <c r="E11" s="356">
        <f t="shared" si="0"/>
        <v>2.2845484221980414</v>
      </c>
      <c r="G11" s="92"/>
    </row>
    <row r="12" spans="2:7" ht="15">
      <c r="B12" s="89" t="s">
        <v>29</v>
      </c>
      <c r="C12" s="396">
        <v>0.5</v>
      </c>
      <c r="D12" s="397">
        <v>14.8</v>
      </c>
      <c r="E12" s="356">
        <f t="shared" si="0"/>
        <v>-0.96621621621621623</v>
      </c>
      <c r="G12" s="92"/>
    </row>
    <row r="13" spans="2:7" ht="15">
      <c r="B13" s="89" t="s">
        <v>30</v>
      </c>
      <c r="C13" s="396">
        <v>-191.9</v>
      </c>
      <c r="D13" s="397">
        <v>60.9</v>
      </c>
      <c r="E13" s="356">
        <f t="shared" si="0"/>
        <v>-4.1510673234811168</v>
      </c>
      <c r="G13" s="92"/>
    </row>
    <row r="14" spans="2:7" ht="15">
      <c r="B14" s="90" t="s">
        <v>111</v>
      </c>
      <c r="C14" s="396">
        <v>-195.6</v>
      </c>
      <c r="D14" s="397">
        <v>-104.9</v>
      </c>
      <c r="E14" s="356">
        <f t="shared" si="0"/>
        <v>0.86463298379408948</v>
      </c>
      <c r="G14" s="92"/>
    </row>
    <row r="15" spans="2:7" ht="15">
      <c r="B15" s="89" t="s">
        <v>47</v>
      </c>
      <c r="C15" s="396">
        <v>-4.9000000000000004</v>
      </c>
      <c r="D15" s="397">
        <v>6.5</v>
      </c>
      <c r="E15" s="356">
        <f t="shared" si="0"/>
        <v>-1.7538461538461538</v>
      </c>
      <c r="G15" s="92"/>
    </row>
    <row r="16" spans="2:7" ht="15">
      <c r="B16" s="89" t="s">
        <v>48</v>
      </c>
      <c r="C16" s="396">
        <v>-3.9</v>
      </c>
      <c r="D16" s="397">
        <v>14.4</v>
      </c>
      <c r="E16" s="356">
        <f t="shared" si="0"/>
        <v>-1.2708333333333333</v>
      </c>
      <c r="G16" s="92"/>
    </row>
    <row r="17" spans="1:7" ht="15">
      <c r="B17" s="89" t="s">
        <v>211</v>
      </c>
      <c r="C17" s="396">
        <v>-2.6</v>
      </c>
      <c r="D17" s="397">
        <v>-2.9</v>
      </c>
      <c r="E17" s="356">
        <f t="shared" si="0"/>
        <v>-0.10344827586206891</v>
      </c>
      <c r="G17" s="92"/>
    </row>
    <row r="18" spans="1:7" ht="15">
      <c r="B18" s="89" t="s">
        <v>196</v>
      </c>
      <c r="C18" s="396">
        <v>369.9</v>
      </c>
      <c r="D18" s="397">
        <v>16.3</v>
      </c>
      <c r="E18" s="356">
        <f t="shared" si="0"/>
        <v>21.693251533742327</v>
      </c>
      <c r="G18" s="92"/>
    </row>
    <row r="19" spans="1:7" ht="15">
      <c r="B19" s="89" t="s">
        <v>3</v>
      </c>
      <c r="C19" s="396">
        <v>21.7</v>
      </c>
      <c r="D19" s="397">
        <v>67.400000000000006</v>
      </c>
      <c r="E19" s="356">
        <f>(C19-D19)/D19</f>
        <v>-0.67804154302670616</v>
      </c>
      <c r="G19" s="92"/>
    </row>
    <row r="20" spans="1:7" ht="15" customHeight="1">
      <c r="B20" s="90" t="s">
        <v>65</v>
      </c>
      <c r="C20" s="396">
        <v>-193.1</v>
      </c>
      <c r="D20" s="397">
        <v>-158.9</v>
      </c>
      <c r="E20" s="356">
        <f t="shared" ref="E20:E22" si="1">(C20-D20)/D20</f>
        <v>0.21522970421648827</v>
      </c>
      <c r="G20" s="92"/>
    </row>
    <row r="21" spans="1:7" ht="15" customHeight="1">
      <c r="B21" s="90" t="s">
        <v>127</v>
      </c>
      <c r="C21" s="396">
        <v>84.3</v>
      </c>
      <c r="D21" s="137">
        <v>0</v>
      </c>
      <c r="E21" s="385" t="s">
        <v>143</v>
      </c>
      <c r="G21" s="92"/>
    </row>
    <row r="22" spans="1:7" ht="15.75" thickBot="1">
      <c r="B22" s="91" t="s">
        <v>31</v>
      </c>
      <c r="C22" s="398">
        <v>96.1</v>
      </c>
      <c r="D22" s="399">
        <v>11.9</v>
      </c>
      <c r="E22" s="356">
        <f t="shared" si="1"/>
        <v>7.0756302521008392</v>
      </c>
      <c r="G22" s="92"/>
    </row>
    <row r="23" spans="1:7" ht="25.5" customHeight="1" thickBot="1">
      <c r="B23" s="16" t="s">
        <v>106</v>
      </c>
      <c r="C23" s="393">
        <f>C4+C5</f>
        <v>2117.7999999999993</v>
      </c>
      <c r="D23" s="392">
        <f>D4+D5</f>
        <v>859.79999999999984</v>
      </c>
      <c r="E23" s="404">
        <f t="shared" si="0"/>
        <v>1.4631309606885319</v>
      </c>
      <c r="G23" s="93"/>
    </row>
    <row r="24" spans="1:7" ht="15">
      <c r="B24" s="10" t="s">
        <v>32</v>
      </c>
      <c r="C24" s="396">
        <v>-189.1</v>
      </c>
      <c r="D24" s="395">
        <v>-67.5</v>
      </c>
      <c r="E24" s="368">
        <f t="shared" si="0"/>
        <v>1.8014814814814815</v>
      </c>
      <c r="G24" s="92"/>
    </row>
    <row r="25" spans="1:7" ht="15.75" thickBot="1">
      <c r="B25" s="35" t="s">
        <v>33</v>
      </c>
      <c r="C25" s="396">
        <v>45.2</v>
      </c>
      <c r="D25" s="399">
        <v>10.4</v>
      </c>
      <c r="E25" s="388">
        <f t="shared" si="0"/>
        <v>3.3461538461538463</v>
      </c>
      <c r="G25" s="92"/>
    </row>
    <row r="26" spans="1:7" ht="25.5" customHeight="1" thickBot="1">
      <c r="B26" s="36" t="s">
        <v>66</v>
      </c>
      <c r="C26" s="400">
        <f>C23+C24+C25</f>
        <v>1973.8999999999994</v>
      </c>
      <c r="D26" s="469">
        <f>D23+D24+D25</f>
        <v>802.69999999999982</v>
      </c>
      <c r="E26" s="405">
        <f t="shared" si="0"/>
        <v>1.4590756197832313</v>
      </c>
      <c r="G26" s="93"/>
    </row>
    <row r="27" spans="1:7" ht="15">
      <c r="B27" s="10" t="s">
        <v>35</v>
      </c>
      <c r="C27" s="396">
        <v>-263.60000000000002</v>
      </c>
      <c r="D27" s="397">
        <v>-60.8</v>
      </c>
      <c r="E27" s="368">
        <f t="shared" si="0"/>
        <v>3.3355263157894739</v>
      </c>
      <c r="G27" s="92"/>
    </row>
    <row r="28" spans="1:7" ht="15">
      <c r="B28" s="9" t="s">
        <v>34</v>
      </c>
      <c r="C28" s="396">
        <v>-71.8</v>
      </c>
      <c r="D28" s="397">
        <v>-62</v>
      </c>
      <c r="E28" s="356">
        <f t="shared" si="0"/>
        <v>0.15806451612903222</v>
      </c>
      <c r="G28" s="92"/>
    </row>
    <row r="29" spans="1:7" s="475" customFormat="1" ht="15">
      <c r="A29" s="27"/>
      <c r="B29" s="9" t="s">
        <v>189</v>
      </c>
      <c r="C29" s="396">
        <v>-482.3</v>
      </c>
      <c r="D29" s="137">
        <v>0</v>
      </c>
      <c r="E29" s="385" t="s">
        <v>143</v>
      </c>
      <c r="G29" s="92"/>
    </row>
    <row r="30" spans="1:7" ht="15">
      <c r="B30" s="9" t="s">
        <v>67</v>
      </c>
      <c r="C30" s="396">
        <v>1800.4</v>
      </c>
      <c r="D30" s="397">
        <v>-64.3</v>
      </c>
      <c r="E30" s="356">
        <f t="shared" si="0"/>
        <v>-29.000000000000004</v>
      </c>
      <c r="G30" s="92"/>
    </row>
    <row r="31" spans="1:7" s="475" customFormat="1" ht="15">
      <c r="A31" s="27"/>
      <c r="B31" s="506" t="s">
        <v>231</v>
      </c>
      <c r="C31" s="408">
        <v>0</v>
      </c>
      <c r="D31" s="397">
        <v>48.7</v>
      </c>
      <c r="E31" s="356">
        <f>(C31-D31)/D31</f>
        <v>-1</v>
      </c>
      <c r="G31" s="92"/>
    </row>
    <row r="32" spans="1:7" ht="15">
      <c r="B32" s="9" t="s">
        <v>42</v>
      </c>
      <c r="C32" s="396">
        <v>4.0999999999999996</v>
      </c>
      <c r="D32" s="397">
        <v>2.1</v>
      </c>
      <c r="E32" s="356">
        <f t="shared" si="0"/>
        <v>0.95238095238095211</v>
      </c>
      <c r="G32" s="92"/>
    </row>
    <row r="33" spans="2:7" ht="15">
      <c r="B33" s="14" t="s">
        <v>212</v>
      </c>
      <c r="C33" s="396">
        <v>-23.1</v>
      </c>
      <c r="D33" s="137">
        <v>0</v>
      </c>
      <c r="E33" s="385" t="s">
        <v>143</v>
      </c>
      <c r="G33" s="92"/>
    </row>
    <row r="34" spans="2:7" ht="15">
      <c r="B34" s="506" t="s">
        <v>229</v>
      </c>
      <c r="C34" s="396">
        <v>6.6</v>
      </c>
      <c r="D34" s="137">
        <v>0</v>
      </c>
      <c r="E34" s="385" t="s">
        <v>143</v>
      </c>
      <c r="G34" s="92"/>
    </row>
    <row r="35" spans="2:7" ht="15.75" thickBot="1">
      <c r="B35" s="14" t="s">
        <v>194</v>
      </c>
      <c r="C35" s="396">
        <v>2.5</v>
      </c>
      <c r="D35" s="397">
        <v>2.5</v>
      </c>
      <c r="E35" s="356">
        <f t="shared" si="0"/>
        <v>0</v>
      </c>
      <c r="G35" s="92"/>
    </row>
    <row r="36" spans="2:7" ht="25.5" customHeight="1" thickBot="1">
      <c r="B36" s="36" t="s">
        <v>68</v>
      </c>
      <c r="C36" s="401">
        <f>SUM(C27:C35)</f>
        <v>972.80000000000007</v>
      </c>
      <c r="D36" s="400">
        <f>SUM(D27:D35)</f>
        <v>-133.79999999999998</v>
      </c>
      <c r="E36" s="405">
        <f t="shared" si="0"/>
        <v>-8.27055306427504</v>
      </c>
      <c r="G36" s="93"/>
    </row>
    <row r="37" spans="2:7" ht="15">
      <c r="B37" s="9" t="s">
        <v>40</v>
      </c>
      <c r="C37" s="396">
        <v>-1087.0999999999999</v>
      </c>
      <c r="D37" s="397">
        <v>-431.1</v>
      </c>
      <c r="E37" s="406">
        <f t="shared" si="0"/>
        <v>1.5216887033170954</v>
      </c>
      <c r="G37" s="92"/>
    </row>
    <row r="38" spans="2:7" ht="15">
      <c r="B38" s="505" t="s">
        <v>230</v>
      </c>
      <c r="C38" s="396">
        <v>2800</v>
      </c>
      <c r="D38" s="137">
        <v>0</v>
      </c>
      <c r="E38" s="385" t="s">
        <v>143</v>
      </c>
      <c r="G38" s="92"/>
    </row>
    <row r="39" spans="2:7" ht="15">
      <c r="B39" s="9" t="s">
        <v>128</v>
      </c>
      <c r="C39" s="396">
        <v>-2275.9</v>
      </c>
      <c r="D39" s="137">
        <v>0</v>
      </c>
      <c r="E39" s="385" t="s">
        <v>143</v>
      </c>
      <c r="G39" s="92"/>
    </row>
    <row r="40" spans="2:7" ht="15">
      <c r="B40" s="9" t="s">
        <v>36</v>
      </c>
      <c r="C40" s="396">
        <v>-0.9</v>
      </c>
      <c r="D40" s="397">
        <v>-0.4</v>
      </c>
      <c r="E40" s="406">
        <f t="shared" si="0"/>
        <v>1.25</v>
      </c>
      <c r="G40" s="92"/>
    </row>
    <row r="41" spans="2:7" ht="30">
      <c r="B41" s="407" t="s">
        <v>115</v>
      </c>
      <c r="C41" s="396">
        <v>-872.2</v>
      </c>
      <c r="D41" s="397">
        <v>-165</v>
      </c>
      <c r="E41" s="406">
        <f t="shared" si="0"/>
        <v>4.2860606060606061</v>
      </c>
      <c r="G41" s="92"/>
    </row>
    <row r="42" spans="2:7" ht="15">
      <c r="B42" s="9" t="s">
        <v>129</v>
      </c>
      <c r="C42" s="396">
        <v>-102.9</v>
      </c>
      <c r="D42" s="137">
        <v>0</v>
      </c>
      <c r="E42" s="385" t="s">
        <v>143</v>
      </c>
      <c r="G42" s="92"/>
    </row>
    <row r="43" spans="2:7" ht="15.75" thickBot="1">
      <c r="B43" s="35" t="s">
        <v>130</v>
      </c>
      <c r="C43" s="396">
        <v>-3.9</v>
      </c>
      <c r="D43" s="137">
        <v>0</v>
      </c>
      <c r="E43" s="385" t="s">
        <v>143</v>
      </c>
      <c r="G43" s="92"/>
    </row>
    <row r="44" spans="2:7" ht="25.5" customHeight="1" thickBot="1">
      <c r="B44" s="36" t="s">
        <v>69</v>
      </c>
      <c r="C44" s="401">
        <f>SUM(C37:C43)</f>
        <v>-1542.9</v>
      </c>
      <c r="D44" s="400">
        <f>SUM(D37:D43)</f>
        <v>-596.5</v>
      </c>
      <c r="E44" s="405">
        <f t="shared" si="0"/>
        <v>1.5865884325230513</v>
      </c>
      <c r="G44" s="93"/>
    </row>
    <row r="45" spans="2:7" ht="25.5" customHeight="1" thickBot="1">
      <c r="B45" s="16" t="s">
        <v>37</v>
      </c>
      <c r="C45" s="393">
        <f>C26+C36+C44</f>
        <v>1403.7999999999993</v>
      </c>
      <c r="D45" s="470">
        <f>D26+D36+D44</f>
        <v>72.399999999999864</v>
      </c>
      <c r="E45" s="404">
        <f t="shared" si="0"/>
        <v>18.389502762430965</v>
      </c>
      <c r="G45" s="93"/>
    </row>
    <row r="46" spans="2:7" ht="25.5" customHeight="1">
      <c r="B46" s="15" t="s">
        <v>38</v>
      </c>
      <c r="C46" s="402">
        <v>342.2</v>
      </c>
      <c r="D46" s="403">
        <v>270.3</v>
      </c>
      <c r="E46" s="363">
        <f t="shared" si="0"/>
        <v>0.26600073991860884</v>
      </c>
      <c r="G46" s="87"/>
    </row>
    <row r="47" spans="2:7" ht="25.5" customHeight="1" thickBot="1">
      <c r="B47" s="3" t="s">
        <v>39</v>
      </c>
      <c r="C47" s="398">
        <v>1.9</v>
      </c>
      <c r="D47" s="399">
        <v>-0.5</v>
      </c>
      <c r="E47" s="388">
        <f t="shared" si="0"/>
        <v>-4.8</v>
      </c>
      <c r="G47" s="92"/>
    </row>
    <row r="48" spans="2:7" ht="25.5" customHeight="1" thickBot="1">
      <c r="B48" s="16" t="s">
        <v>187</v>
      </c>
      <c r="C48" s="441">
        <f>C46+C45+C47</f>
        <v>1747.8999999999994</v>
      </c>
      <c r="D48" s="470">
        <f>D46+D45+D47</f>
        <v>342.19999999999987</v>
      </c>
      <c r="E48" s="404">
        <f t="shared" si="0"/>
        <v>4.1078316773816486</v>
      </c>
      <c r="G48" s="87"/>
    </row>
    <row r="49" spans="2:5">
      <c r="B49" s="27"/>
      <c r="C49" s="27"/>
      <c r="D49" s="27"/>
      <c r="E49" s="350"/>
    </row>
    <row r="50" spans="2:5" ht="15">
      <c r="B50" s="94" t="s">
        <v>186</v>
      </c>
      <c r="C50" s="27"/>
      <c r="D50" s="27"/>
      <c r="E50" s="350"/>
    </row>
    <row r="51" spans="2:5" ht="15">
      <c r="B51" s="94" t="s">
        <v>224</v>
      </c>
      <c r="C51" s="27"/>
      <c r="D51" s="27"/>
      <c r="E51" s="350"/>
    </row>
    <row r="52" spans="2:5">
      <c r="B52" s="27"/>
      <c r="C52" s="27"/>
      <c r="D52" s="27"/>
      <c r="E52" s="350"/>
    </row>
  </sheetData>
  <mergeCells count="1">
    <mergeCell ref="C2:E2"/>
  </mergeCells>
  <pageMargins left="0.7" right="0.7" top="0.75" bottom="0.75" header="0.3" footer="0.3"/>
  <pageSetup paperSize="9" scale="58" orientation="portrait" horizontalDpi="4294967294" r:id="rId1"/>
  <ignoredErrors>
    <ignoredError sqref="D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O31"/>
  <sheetViews>
    <sheetView showGridLines="0" zoomScaleNormal="100" workbookViewId="0">
      <pane ySplit="4" topLeftCell="A5" activePane="bottomLeft" state="frozen"/>
      <selection pane="bottomLeft" activeCell="J11" sqref="J11"/>
    </sheetView>
  </sheetViews>
  <sheetFormatPr defaultRowHeight="15"/>
  <cols>
    <col min="1" max="1" width="1.625" style="1" customWidth="1"/>
    <col min="2" max="2" width="52.375" style="1" customWidth="1"/>
    <col min="3" max="8" width="12.625" style="1" customWidth="1"/>
    <col min="9" max="16384" width="9" style="1"/>
  </cols>
  <sheetData>
    <row r="1" spans="1:15" ht="135.75" customHeight="1">
      <c r="A1" s="524" t="s">
        <v>204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</row>
    <row r="2" spans="1:15" ht="20.25" customHeight="1" thickBot="1">
      <c r="B2" s="244" t="s">
        <v>84</v>
      </c>
      <c r="C2" s="94"/>
      <c r="D2" s="94"/>
      <c r="E2" s="94"/>
      <c r="F2" s="94"/>
      <c r="G2" s="94"/>
      <c r="H2" s="94"/>
    </row>
    <row r="3" spans="1:15" ht="20.25" customHeight="1" thickBot="1">
      <c r="B3" s="520" t="s">
        <v>179</v>
      </c>
      <c r="C3" s="513" t="s">
        <v>202</v>
      </c>
      <c r="D3" s="514"/>
      <c r="E3" s="515"/>
      <c r="F3" s="513" t="s">
        <v>203</v>
      </c>
      <c r="G3" s="514"/>
      <c r="H3" s="515"/>
    </row>
    <row r="4" spans="1:15" ht="20.25" customHeight="1" thickBot="1">
      <c r="B4" s="522"/>
      <c r="C4" s="253">
        <v>2014</v>
      </c>
      <c r="D4" s="5">
        <v>2013</v>
      </c>
      <c r="E4" s="6" t="s">
        <v>53</v>
      </c>
      <c r="F4" s="254">
        <v>2014</v>
      </c>
      <c r="G4" s="5">
        <v>2013</v>
      </c>
      <c r="H4" s="6" t="s">
        <v>53</v>
      </c>
      <c r="L4" s="106"/>
      <c r="M4" s="106"/>
      <c r="N4" s="106"/>
      <c r="O4" s="241"/>
    </row>
    <row r="5" spans="1:15" ht="20.25" customHeight="1" thickBot="1">
      <c r="B5" s="247" t="s">
        <v>171</v>
      </c>
      <c r="C5" s="18">
        <f>C23+C7</f>
        <v>16482031</v>
      </c>
      <c r="D5" s="19">
        <f>D7+D23</f>
        <v>16447334</v>
      </c>
      <c r="E5" s="255">
        <f>(C5-D5)/D5</f>
        <v>2.1095820149332409E-3</v>
      </c>
      <c r="F5" s="293">
        <f>F23+F7</f>
        <v>16482031</v>
      </c>
      <c r="G5" s="19">
        <f>G7+G23</f>
        <v>16447334</v>
      </c>
      <c r="H5" s="255">
        <f>(F5-G5)/G5</f>
        <v>2.1095820149332409E-3</v>
      </c>
      <c r="J5" s="106"/>
      <c r="K5" s="106"/>
      <c r="L5" s="104"/>
      <c r="M5" s="104"/>
      <c r="N5" s="104"/>
      <c r="O5" s="241"/>
    </row>
    <row r="6" spans="1:15" s="238" customFormat="1" ht="20.25" customHeight="1">
      <c r="A6" s="1"/>
      <c r="B6" s="151" t="s">
        <v>156</v>
      </c>
      <c r="C6" s="20"/>
      <c r="D6" s="21"/>
      <c r="E6" s="2"/>
      <c r="F6" s="263"/>
      <c r="G6" s="21"/>
      <c r="H6" s="2"/>
      <c r="I6" s="1"/>
      <c r="J6" s="104"/>
      <c r="K6" s="104"/>
      <c r="L6" s="106"/>
      <c r="M6" s="106"/>
      <c r="N6" s="106"/>
      <c r="O6" s="242"/>
    </row>
    <row r="7" spans="1:15" ht="20.25" customHeight="1">
      <c r="A7" s="238"/>
      <c r="B7" s="152" t="s">
        <v>157</v>
      </c>
      <c r="C7" s="158">
        <f>C8+C10+C11</f>
        <v>12347828</v>
      </c>
      <c r="D7" s="159">
        <f t="shared" ref="D7" si="0">D8+D10+D11</f>
        <v>11978807</v>
      </c>
      <c r="E7" s="250">
        <f t="shared" ref="E7:E21" si="1">(C7-D7)/D7</f>
        <v>3.0806156239097934E-2</v>
      </c>
      <c r="F7" s="294">
        <f>F8+F10+F11</f>
        <v>12347828</v>
      </c>
      <c r="G7" s="159">
        <f>G8+G10+G11</f>
        <v>11978807</v>
      </c>
      <c r="H7" s="250">
        <f t="shared" ref="H7:H21" si="2">(F7-G7)/G7</f>
        <v>3.0806156239097934E-2</v>
      </c>
      <c r="I7" s="238"/>
      <c r="J7" s="106"/>
      <c r="K7" s="106"/>
      <c r="L7" s="104"/>
      <c r="M7" s="104"/>
      <c r="N7" s="104"/>
      <c r="O7" s="241"/>
    </row>
    <row r="8" spans="1:15" ht="20.25" customHeight="1">
      <c r="B8" s="153" t="s">
        <v>158</v>
      </c>
      <c r="C8" s="295">
        <v>4391702</v>
      </c>
      <c r="D8" s="296">
        <v>4212323</v>
      </c>
      <c r="E8" s="251">
        <f t="shared" si="1"/>
        <v>4.2584341229293193E-2</v>
      </c>
      <c r="F8" s="299">
        <v>4391702</v>
      </c>
      <c r="G8" s="296">
        <v>4212323</v>
      </c>
      <c r="H8" s="251">
        <f t="shared" si="2"/>
        <v>4.2584341229293193E-2</v>
      </c>
      <c r="J8" s="104"/>
      <c r="K8" s="104"/>
      <c r="L8" s="106"/>
      <c r="M8" s="106"/>
      <c r="N8" s="106"/>
      <c r="O8" s="241"/>
    </row>
    <row r="9" spans="1:15" ht="20.25" customHeight="1">
      <c r="B9" s="154" t="s">
        <v>159</v>
      </c>
      <c r="C9" s="304">
        <v>844809</v>
      </c>
      <c r="D9" s="305">
        <v>719935</v>
      </c>
      <c r="E9" s="251">
        <f t="shared" si="1"/>
        <v>0.17345176995145395</v>
      </c>
      <c r="F9" s="306">
        <v>844809</v>
      </c>
      <c r="G9" s="305">
        <v>719935</v>
      </c>
      <c r="H9" s="251">
        <f t="shared" si="2"/>
        <v>0.17345176995145395</v>
      </c>
      <c r="J9" s="106"/>
      <c r="K9" s="106"/>
      <c r="L9" s="104"/>
      <c r="M9" s="104"/>
      <c r="N9" s="104"/>
      <c r="O9" s="241"/>
    </row>
    <row r="10" spans="1:15" ht="20.25" customHeight="1">
      <c r="B10" s="153" t="s">
        <v>160</v>
      </c>
      <c r="C10" s="295">
        <v>6587915</v>
      </c>
      <c r="D10" s="296">
        <v>6778675</v>
      </c>
      <c r="E10" s="251">
        <f t="shared" si="1"/>
        <v>-2.8141192784725627E-2</v>
      </c>
      <c r="F10" s="299">
        <v>6587915</v>
      </c>
      <c r="G10" s="296">
        <v>6778675</v>
      </c>
      <c r="H10" s="251">
        <f t="shared" si="2"/>
        <v>-2.8141192784725627E-2</v>
      </c>
      <c r="J10" s="104"/>
      <c r="K10" s="104"/>
      <c r="L10" s="104"/>
      <c r="M10" s="104"/>
      <c r="N10" s="104"/>
      <c r="O10" s="241"/>
    </row>
    <row r="11" spans="1:15" ht="20.25" customHeight="1">
      <c r="B11" s="153" t="s">
        <v>161</v>
      </c>
      <c r="C11" s="295">
        <v>1368211</v>
      </c>
      <c r="D11" s="296">
        <v>987809</v>
      </c>
      <c r="E11" s="251">
        <f t="shared" si="1"/>
        <v>0.38509671404087226</v>
      </c>
      <c r="F11" s="299">
        <v>1368211</v>
      </c>
      <c r="G11" s="296">
        <v>987809</v>
      </c>
      <c r="H11" s="251">
        <f t="shared" si="2"/>
        <v>0.38509671404087226</v>
      </c>
      <c r="J11" s="104"/>
      <c r="K11" s="104"/>
      <c r="L11" s="108"/>
      <c r="M11" s="107"/>
      <c r="N11" s="107"/>
      <c r="O11" s="108"/>
    </row>
    <row r="12" spans="1:15" ht="20.25" customHeight="1" thickBot="1">
      <c r="B12" s="164" t="s">
        <v>162</v>
      </c>
      <c r="C12" s="297">
        <v>6137531</v>
      </c>
      <c r="D12" s="298">
        <v>6287658</v>
      </c>
      <c r="E12" s="252">
        <f t="shared" si="1"/>
        <v>-2.3876457657207181E-2</v>
      </c>
      <c r="F12" s="300">
        <v>6137531</v>
      </c>
      <c r="G12" s="298">
        <v>6287658</v>
      </c>
      <c r="H12" s="252">
        <f t="shared" si="2"/>
        <v>-2.3876457657207181E-2</v>
      </c>
      <c r="J12" s="107"/>
      <c r="K12" s="107"/>
      <c r="L12" s="109"/>
      <c r="M12" s="105"/>
      <c r="N12" s="105"/>
      <c r="O12" s="109"/>
    </row>
    <row r="13" spans="1:15" ht="20.25" customHeight="1">
      <c r="B13" s="167" t="s">
        <v>165</v>
      </c>
      <c r="C13" s="208">
        <v>87.2</v>
      </c>
      <c r="D13" s="259">
        <v>87.1</v>
      </c>
      <c r="E13" s="251">
        <f t="shared" ref="E13" si="3">(C13-D13)/D13</f>
        <v>1.1481056257176641E-3</v>
      </c>
      <c r="F13" s="337">
        <v>85.9</v>
      </c>
      <c r="G13" s="409">
        <v>88.5</v>
      </c>
      <c r="H13" s="251">
        <f t="shared" ref="H13" si="4">(F13-G13)/G13</f>
        <v>-2.9378531073446262E-2</v>
      </c>
      <c r="J13" s="241"/>
      <c r="K13" s="241"/>
      <c r="L13" s="241"/>
      <c r="M13" s="241"/>
      <c r="N13" s="241"/>
      <c r="O13" s="241"/>
    </row>
    <row r="14" spans="1:15" ht="20.25" customHeight="1">
      <c r="B14" s="155" t="s">
        <v>184</v>
      </c>
      <c r="C14" s="248">
        <v>9.0976359886998898E-2</v>
      </c>
      <c r="D14" s="246">
        <v>9.1999999999999998E-2</v>
      </c>
      <c r="E14" s="114"/>
      <c r="F14" s="264">
        <v>9.0999999999999998E-2</v>
      </c>
      <c r="G14" s="246">
        <v>9.1999999999999998E-2</v>
      </c>
      <c r="H14" s="181"/>
      <c r="J14" s="241"/>
      <c r="K14" s="241"/>
    </row>
    <row r="15" spans="1:15" ht="20.25" customHeight="1" thickBot="1">
      <c r="B15" s="155" t="s">
        <v>166</v>
      </c>
      <c r="C15" s="249">
        <v>2.0099999999999998</v>
      </c>
      <c r="D15" s="256">
        <v>1.91</v>
      </c>
      <c r="E15" s="257">
        <f>(C15-D15)/D15</f>
        <v>5.2356020942408307E-2</v>
      </c>
      <c r="F15" s="265">
        <v>2.0099999999999998</v>
      </c>
      <c r="G15" s="256">
        <v>1.91</v>
      </c>
      <c r="H15" s="257">
        <f>(F15-G15)/G15</f>
        <v>5.2356020942408307E-2</v>
      </c>
    </row>
    <row r="16" spans="1:15" ht="20.25" customHeight="1">
      <c r="B16" s="165" t="s">
        <v>163</v>
      </c>
      <c r="C16" s="158">
        <f>C17+C19+C20</f>
        <v>12272311</v>
      </c>
      <c r="D16" s="159">
        <f>D17+D19+D20</f>
        <v>11924710</v>
      </c>
      <c r="E16" s="250">
        <f t="shared" si="1"/>
        <v>2.9149639697736884E-2</v>
      </c>
      <c r="F16" s="294">
        <f>F17+F19+F20</f>
        <v>12091316</v>
      </c>
      <c r="G16" s="159">
        <f>G17+G19+G20</f>
        <v>11857027</v>
      </c>
      <c r="H16" s="250">
        <f t="shared" si="2"/>
        <v>1.9759506324814814E-2</v>
      </c>
      <c r="J16" s="105"/>
      <c r="K16" s="105"/>
      <c r="L16" s="110"/>
      <c r="M16" s="105"/>
      <c r="N16" s="105"/>
      <c r="O16" s="110"/>
    </row>
    <row r="17" spans="1:15" ht="20.25" customHeight="1">
      <c r="B17" s="153" t="s">
        <v>158</v>
      </c>
      <c r="C17" s="295">
        <v>4361890</v>
      </c>
      <c r="D17" s="296">
        <v>4175145</v>
      </c>
      <c r="E17" s="251">
        <f t="shared" si="1"/>
        <v>4.4727787897186802E-2</v>
      </c>
      <c r="F17" s="299">
        <v>4283695</v>
      </c>
      <c r="G17" s="296">
        <v>4108908</v>
      </c>
      <c r="H17" s="251">
        <f t="shared" si="2"/>
        <v>4.2538552822307049E-2</v>
      </c>
      <c r="J17" s="105"/>
      <c r="K17" s="105"/>
      <c r="L17" s="111"/>
      <c r="M17" s="111"/>
      <c r="N17" s="111"/>
      <c r="O17" s="241"/>
    </row>
    <row r="18" spans="1:15" ht="20.25" customHeight="1">
      <c r="B18" s="154" t="s">
        <v>159</v>
      </c>
      <c r="C18" s="304">
        <v>822568</v>
      </c>
      <c r="D18" s="305">
        <v>697978</v>
      </c>
      <c r="E18" s="251">
        <f t="shared" si="1"/>
        <v>0.1785013281220898</v>
      </c>
      <c r="F18" s="306">
        <v>776635</v>
      </c>
      <c r="G18" s="305">
        <v>623034</v>
      </c>
      <c r="H18" s="251">
        <f t="shared" si="2"/>
        <v>0.24653710712416979</v>
      </c>
      <c r="J18" s="111"/>
      <c r="K18" s="111"/>
      <c r="L18" s="112"/>
      <c r="M18" s="110"/>
      <c r="N18" s="112"/>
      <c r="O18" s="241"/>
    </row>
    <row r="19" spans="1:15" ht="20.25" customHeight="1">
      <c r="B19" s="153" t="s">
        <v>160</v>
      </c>
      <c r="C19" s="295">
        <v>6597742</v>
      </c>
      <c r="D19" s="296">
        <v>6801845</v>
      </c>
      <c r="E19" s="251">
        <f t="shared" si="1"/>
        <v>-3.0007005452197161E-2</v>
      </c>
      <c r="F19" s="301">
        <v>6661539</v>
      </c>
      <c r="G19" s="296">
        <v>6886650</v>
      </c>
      <c r="H19" s="251">
        <f t="shared" si="2"/>
        <v>-3.2688026834527671E-2</v>
      </c>
      <c r="J19" s="110"/>
      <c r="K19" s="112"/>
      <c r="L19" s="110"/>
      <c r="M19" s="110"/>
      <c r="N19" s="110"/>
      <c r="O19" s="241"/>
    </row>
    <row r="20" spans="1:15" ht="20.25" customHeight="1">
      <c r="B20" s="153" t="s">
        <v>161</v>
      </c>
      <c r="C20" s="295">
        <v>1312679</v>
      </c>
      <c r="D20" s="296">
        <v>947720</v>
      </c>
      <c r="E20" s="251">
        <f t="shared" si="1"/>
        <v>0.38509158823281137</v>
      </c>
      <c r="F20" s="301">
        <v>1146082</v>
      </c>
      <c r="G20" s="302">
        <v>861469</v>
      </c>
      <c r="H20" s="251">
        <f t="shared" si="2"/>
        <v>0.33038101196909003</v>
      </c>
      <c r="J20" s="110"/>
      <c r="K20" s="110"/>
      <c r="L20" s="245"/>
      <c r="M20" s="241"/>
      <c r="N20" s="241"/>
      <c r="O20" s="241"/>
    </row>
    <row r="21" spans="1:15" ht="20.25" customHeight="1" thickBot="1">
      <c r="B21" s="166" t="s">
        <v>164</v>
      </c>
      <c r="C21" s="297">
        <v>6159902.666666667</v>
      </c>
      <c r="D21" s="298">
        <v>6279979</v>
      </c>
      <c r="E21" s="252">
        <f t="shared" si="1"/>
        <v>-1.9120499182136281E-2</v>
      </c>
      <c r="F21" s="303">
        <v>6219660</v>
      </c>
      <c r="G21" s="298">
        <v>6301765</v>
      </c>
      <c r="H21" s="252">
        <f t="shared" si="2"/>
        <v>-1.302888952539487E-2</v>
      </c>
      <c r="J21" s="241"/>
      <c r="K21" s="243"/>
      <c r="L21" s="245"/>
      <c r="M21" s="241"/>
      <c r="N21" s="241"/>
      <c r="O21" s="241"/>
    </row>
    <row r="22" spans="1:15" ht="20.25" customHeight="1">
      <c r="B22" s="162" t="s">
        <v>167</v>
      </c>
      <c r="C22" s="161"/>
      <c r="D22" s="114"/>
      <c r="E22" s="114"/>
      <c r="F22" s="266"/>
      <c r="G22" s="160"/>
      <c r="H22" s="163"/>
    </row>
    <row r="23" spans="1:15" ht="20.25" customHeight="1">
      <c r="B23" s="152" t="s">
        <v>157</v>
      </c>
      <c r="C23" s="158">
        <f>SUM(C24:C26)</f>
        <v>4134203</v>
      </c>
      <c r="D23" s="159">
        <f t="shared" ref="D23" si="5">SUM(D24:D26)</f>
        <v>4468527</v>
      </c>
      <c r="E23" s="250">
        <f t="shared" ref="E23:E31" si="6">(C23-D23)/D23</f>
        <v>-7.4817495787761826E-2</v>
      </c>
      <c r="F23" s="294">
        <f>SUM(F24:F26)</f>
        <v>4134203</v>
      </c>
      <c r="G23" s="159">
        <f t="shared" ref="G23" si="7">SUM(G24:G26)</f>
        <v>4468527</v>
      </c>
      <c r="H23" s="250">
        <f t="shared" ref="H23:H31" si="8">(F23-G23)/G23</f>
        <v>-7.4817495787761826E-2</v>
      </c>
    </row>
    <row r="24" spans="1:15" ht="20.25" customHeight="1">
      <c r="B24" s="153" t="s">
        <v>168</v>
      </c>
      <c r="C24" s="295">
        <v>122787</v>
      </c>
      <c r="D24" s="296">
        <v>77771</v>
      </c>
      <c r="E24" s="251">
        <f t="shared" si="6"/>
        <v>0.57882758354656616</v>
      </c>
      <c r="F24" s="301">
        <v>122787</v>
      </c>
      <c r="G24" s="296">
        <v>77771</v>
      </c>
      <c r="H24" s="251">
        <f t="shared" si="8"/>
        <v>0.57882758354656616</v>
      </c>
    </row>
    <row r="25" spans="1:15" ht="20.25" customHeight="1">
      <c r="B25" s="153" t="s">
        <v>160</v>
      </c>
      <c r="C25" s="295">
        <v>3792978</v>
      </c>
      <c r="D25" s="296">
        <v>4171810</v>
      </c>
      <c r="E25" s="251">
        <f t="shared" si="6"/>
        <v>-9.0807587114465904E-2</v>
      </c>
      <c r="F25" s="301">
        <v>3792978</v>
      </c>
      <c r="G25" s="296">
        <v>4171810</v>
      </c>
      <c r="H25" s="251">
        <f t="shared" si="8"/>
        <v>-9.0807587114465904E-2</v>
      </c>
    </row>
    <row r="26" spans="1:15" s="238" customFormat="1" ht="20.25" customHeight="1" thickBot="1">
      <c r="A26" s="1"/>
      <c r="B26" s="153" t="s">
        <v>169</v>
      </c>
      <c r="C26" s="295">
        <v>218438</v>
      </c>
      <c r="D26" s="296">
        <v>218946</v>
      </c>
      <c r="E26" s="251">
        <f t="shared" si="6"/>
        <v>-2.3202068089848639E-3</v>
      </c>
      <c r="F26" s="301">
        <v>218438</v>
      </c>
      <c r="G26" s="296">
        <v>218946</v>
      </c>
      <c r="H26" s="251">
        <f t="shared" si="8"/>
        <v>-2.3202068089848639E-3</v>
      </c>
      <c r="I26" s="1"/>
      <c r="J26" s="1"/>
      <c r="K26" s="1"/>
    </row>
    <row r="27" spans="1:15" ht="20.25" customHeight="1" thickBot="1">
      <c r="B27" s="168" t="s">
        <v>170</v>
      </c>
      <c r="C27" s="260">
        <v>18.2</v>
      </c>
      <c r="D27" s="261">
        <v>17.5</v>
      </c>
      <c r="E27" s="262">
        <f>(C27-D27)/D27</f>
        <v>3.9999999999999959E-2</v>
      </c>
      <c r="F27" s="267">
        <v>17.7</v>
      </c>
      <c r="G27" s="261">
        <v>18.2</v>
      </c>
      <c r="H27" s="262">
        <f>(F27-G27)/G27</f>
        <v>-2.7472527472527472E-2</v>
      </c>
    </row>
    <row r="28" spans="1:15" ht="20.25" customHeight="1">
      <c r="A28" s="238"/>
      <c r="B28" s="169" t="s">
        <v>163</v>
      </c>
      <c r="C28" s="307">
        <f>SUM(C29:C31)</f>
        <v>4172129</v>
      </c>
      <c r="D28" s="283">
        <f t="shared" ref="D28" si="9">SUM(D29:D31)</f>
        <v>4599374</v>
      </c>
      <c r="E28" s="258">
        <f t="shared" si="6"/>
        <v>-9.2891989214184359E-2</v>
      </c>
      <c r="F28" s="310">
        <f>SUM(F29:F31)</f>
        <v>4267047</v>
      </c>
      <c r="G28" s="283">
        <f t="shared" ref="G28" si="10">SUM(G29:G31)</f>
        <v>4578919</v>
      </c>
      <c r="H28" s="258">
        <f t="shared" si="8"/>
        <v>-6.8110398982816692E-2</v>
      </c>
      <c r="I28" s="238"/>
      <c r="J28" s="238"/>
      <c r="K28" s="238"/>
    </row>
    <row r="29" spans="1:15" ht="20.25" customHeight="1">
      <c r="B29" s="153" t="s">
        <v>168</v>
      </c>
      <c r="C29" s="295">
        <v>129021</v>
      </c>
      <c r="D29" s="302">
        <v>77953</v>
      </c>
      <c r="E29" s="251">
        <f t="shared" si="6"/>
        <v>0.6551126961117596</v>
      </c>
      <c r="F29" s="311">
        <v>88894</v>
      </c>
      <c r="G29" s="302">
        <v>74807</v>
      </c>
      <c r="H29" s="251">
        <f t="shared" si="8"/>
        <v>0.18831125429438422</v>
      </c>
    </row>
    <row r="30" spans="1:15" ht="20.25" customHeight="1">
      <c r="B30" s="153" t="s">
        <v>160</v>
      </c>
      <c r="C30" s="295">
        <v>3798701</v>
      </c>
      <c r="D30" s="302">
        <v>4338987</v>
      </c>
      <c r="E30" s="251">
        <f t="shared" si="6"/>
        <v>-0.1245189257308215</v>
      </c>
      <c r="F30" s="311">
        <v>3939774</v>
      </c>
      <c r="G30" s="302">
        <v>4384573</v>
      </c>
      <c r="H30" s="251">
        <f t="shared" si="8"/>
        <v>-0.10144636661312287</v>
      </c>
    </row>
    <row r="31" spans="1:15" ht="20.25" customHeight="1" thickBot="1">
      <c r="B31" s="156" t="s">
        <v>169</v>
      </c>
      <c r="C31" s="308">
        <v>244407</v>
      </c>
      <c r="D31" s="309">
        <v>182434</v>
      </c>
      <c r="E31" s="257">
        <f t="shared" si="6"/>
        <v>0.33970093294013176</v>
      </c>
      <c r="F31" s="312">
        <v>238379</v>
      </c>
      <c r="G31" s="309">
        <v>119539</v>
      </c>
      <c r="H31" s="257">
        <f t="shared" si="8"/>
        <v>0.99415253599243758</v>
      </c>
    </row>
  </sheetData>
  <mergeCells count="4">
    <mergeCell ref="C3:E3"/>
    <mergeCell ref="F3:H3"/>
    <mergeCell ref="B3:B4"/>
    <mergeCell ref="A1:K1"/>
  </mergeCells>
  <pageMargins left="0.7" right="0.7" top="0.75" bottom="0.75" header="0.3" footer="0.3"/>
  <pageSetup paperSize="9" scale="59" orientation="portrait" horizontalDpi="4294967294" r:id="rId1"/>
  <colBreaks count="1" manualBreakCount="1">
    <brk id="8" max="1048575" man="1"/>
  </colBreaks>
  <ignoredErrors>
    <ignoredError sqref="F23:G23" formulaRange="1"/>
    <ignoredError sqref="E23 E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B1:R76"/>
  <sheetViews>
    <sheetView showGridLines="0" topLeftCell="B1" zoomScaleNormal="100" workbookViewId="0">
      <selection activeCell="J45" sqref="J45"/>
    </sheetView>
  </sheetViews>
  <sheetFormatPr defaultRowHeight="14.25"/>
  <cols>
    <col min="1" max="1" width="1.625" customWidth="1"/>
    <col min="2" max="2" width="30.75" customWidth="1"/>
    <col min="3" max="8" width="12.625" customWidth="1"/>
    <col min="10" max="10" width="9" customWidth="1"/>
    <col min="11" max="11" width="12.875" customWidth="1"/>
  </cols>
  <sheetData>
    <row r="1" spans="2:18" ht="50.25" customHeight="1" thickBot="1">
      <c r="B1" s="26" t="s">
        <v>84</v>
      </c>
    </row>
    <row r="2" spans="2:18" ht="20.25" customHeight="1" thickBot="1">
      <c r="B2" s="525" t="s">
        <v>63</v>
      </c>
      <c r="C2" s="513" t="s">
        <v>202</v>
      </c>
      <c r="D2" s="514"/>
      <c r="E2" s="515"/>
      <c r="F2" s="513" t="s">
        <v>203</v>
      </c>
      <c r="G2" s="514"/>
      <c r="H2" s="515"/>
    </row>
    <row r="3" spans="2:18" ht="20.25" customHeight="1" thickBot="1">
      <c r="B3" s="526"/>
      <c r="C3" s="140">
        <v>2014</v>
      </c>
      <c r="D3" s="12">
        <v>2013</v>
      </c>
      <c r="E3" s="11" t="s">
        <v>53</v>
      </c>
      <c r="F3" s="140">
        <v>2014</v>
      </c>
      <c r="G3" s="12">
        <v>2013</v>
      </c>
      <c r="H3" s="11" t="s">
        <v>53</v>
      </c>
      <c r="J3" s="82"/>
      <c r="K3" s="82"/>
      <c r="L3" s="82"/>
      <c r="M3" s="82"/>
      <c r="N3" s="82"/>
      <c r="O3" s="82"/>
      <c r="P3" s="82"/>
      <c r="Q3" s="82"/>
      <c r="R3" s="82"/>
    </row>
    <row r="4" spans="2:18" ht="25.5" customHeight="1">
      <c r="B4" s="118" t="s">
        <v>131</v>
      </c>
      <c r="C4" s="414">
        <v>0.245</v>
      </c>
      <c r="D4" s="415">
        <v>0.2306</v>
      </c>
      <c r="E4" s="141">
        <f>(C4-D4)/D4</f>
        <v>6.2445793581960091E-2</v>
      </c>
      <c r="F4" s="424">
        <v>0.23669999999999999</v>
      </c>
      <c r="G4" s="425">
        <v>0.2114</v>
      </c>
      <c r="H4" s="147">
        <f>(F4-G4)/G4</f>
        <v>0.11967833491012293</v>
      </c>
      <c r="J4" s="115"/>
      <c r="K4" s="115"/>
      <c r="L4" s="115"/>
      <c r="M4" s="115"/>
      <c r="N4" s="115"/>
      <c r="O4" s="115"/>
      <c r="P4" s="82"/>
      <c r="Q4" s="82"/>
      <c r="R4" s="82"/>
    </row>
    <row r="5" spans="2:18" ht="25.5" customHeight="1">
      <c r="B5" s="119" t="s">
        <v>62</v>
      </c>
      <c r="C5" s="416">
        <v>0.13650000000000001</v>
      </c>
      <c r="D5" s="417">
        <v>0.1283</v>
      </c>
      <c r="E5" s="143">
        <f t="shared" ref="E5:E22" si="0">(C5-D5)/D5</f>
        <v>6.3912704598597145E-2</v>
      </c>
      <c r="F5" s="416">
        <v>0.13300000000000001</v>
      </c>
      <c r="G5" s="143">
        <v>0.1351</v>
      </c>
      <c r="H5" s="142">
        <f t="shared" ref="H5:H22" si="1">(F5-G5)/G5</f>
        <v>-1.5544041450777134E-2</v>
      </c>
      <c r="J5" s="115"/>
      <c r="K5" s="115"/>
      <c r="L5" s="115"/>
      <c r="M5" s="115"/>
      <c r="N5" s="115"/>
      <c r="O5" s="115"/>
      <c r="P5" s="82"/>
      <c r="Q5" s="82"/>
      <c r="R5" s="82"/>
    </row>
    <row r="6" spans="2:18" ht="25.5" customHeight="1">
      <c r="B6" s="119" t="s">
        <v>132</v>
      </c>
      <c r="C6" s="418">
        <v>0.1085</v>
      </c>
      <c r="D6" s="419">
        <v>0.1023</v>
      </c>
      <c r="E6" s="141">
        <f t="shared" si="0"/>
        <v>6.060606060606058E-2</v>
      </c>
      <c r="F6" s="426">
        <v>0.1037</v>
      </c>
      <c r="G6" s="141">
        <v>7.6300000000000007E-2</v>
      </c>
      <c r="H6" s="148">
        <f t="shared" si="1"/>
        <v>0.35910878112712963</v>
      </c>
      <c r="J6" s="115"/>
      <c r="K6" s="115"/>
      <c r="L6" s="115"/>
      <c r="M6" s="115"/>
      <c r="N6" s="115"/>
      <c r="O6" s="115"/>
      <c r="P6" s="82"/>
      <c r="Q6" s="82"/>
      <c r="R6" s="82"/>
    </row>
    <row r="7" spans="2:18" ht="18" customHeight="1">
      <c r="B7" s="101" t="s">
        <v>54</v>
      </c>
      <c r="C7" s="150">
        <v>1.6400000000000001E-2</v>
      </c>
      <c r="D7" s="420">
        <v>1.77E-2</v>
      </c>
      <c r="E7" s="146">
        <f t="shared" si="0"/>
        <v>-7.3446327683615767E-2</v>
      </c>
      <c r="F7" s="410">
        <v>1.7299999999999999E-2</v>
      </c>
      <c r="G7" s="138">
        <v>1.8200000000000001E-2</v>
      </c>
      <c r="H7" s="149">
        <f t="shared" si="1"/>
        <v>-4.9450549450549532E-2</v>
      </c>
      <c r="J7" s="116"/>
      <c r="K7" s="116"/>
      <c r="L7" s="116"/>
      <c r="M7" s="116"/>
      <c r="N7" s="116"/>
      <c r="O7" s="116"/>
      <c r="P7" s="82"/>
      <c r="Q7" s="82"/>
      <c r="R7" s="82"/>
    </row>
    <row r="8" spans="2:18" ht="18" customHeight="1">
      <c r="B8" s="101" t="s">
        <v>55</v>
      </c>
      <c r="C8" s="150">
        <v>7.7999999999999996E-3</v>
      </c>
      <c r="D8" s="420">
        <v>7.7000000000000002E-3</v>
      </c>
      <c r="E8" s="146">
        <f t="shared" si="0"/>
        <v>1.2987012987012908E-2</v>
      </c>
      <c r="F8" s="410">
        <v>9.1000000000000004E-3</v>
      </c>
      <c r="G8" s="138">
        <v>8.0999999999999996E-3</v>
      </c>
      <c r="H8" s="149">
        <f t="shared" si="1"/>
        <v>0.12345679012345691</v>
      </c>
      <c r="J8" s="116"/>
      <c r="K8" s="116"/>
      <c r="L8" s="116"/>
      <c r="M8" s="116"/>
      <c r="N8" s="116"/>
      <c r="O8" s="116"/>
      <c r="P8" s="82"/>
      <c r="Q8" s="82"/>
      <c r="R8" s="82"/>
    </row>
    <row r="9" spans="2:18" ht="18" customHeight="1">
      <c r="B9" s="101" t="s">
        <v>56</v>
      </c>
      <c r="C9" s="150">
        <v>5.0000000000000001E-3</v>
      </c>
      <c r="D9" s="420">
        <v>6.3E-3</v>
      </c>
      <c r="E9" s="146">
        <f t="shared" si="0"/>
        <v>-0.20634920634920634</v>
      </c>
      <c r="F9" s="410">
        <v>5.0000000000000001E-3</v>
      </c>
      <c r="G9" s="138">
        <v>7.9000000000000008E-3</v>
      </c>
      <c r="H9" s="149">
        <f t="shared" si="1"/>
        <v>-0.36708860759493678</v>
      </c>
      <c r="J9" s="116"/>
      <c r="K9" s="116"/>
      <c r="L9" s="116"/>
      <c r="M9" s="116"/>
      <c r="N9" s="116"/>
      <c r="O9" s="116"/>
      <c r="P9" s="82"/>
      <c r="Q9" s="82"/>
      <c r="R9" s="82"/>
    </row>
    <row r="10" spans="2:18" ht="18" customHeight="1">
      <c r="B10" s="101" t="s">
        <v>60</v>
      </c>
      <c r="C10" s="150">
        <v>1.1000000000000001E-3</v>
      </c>
      <c r="D10" s="420">
        <v>2E-3</v>
      </c>
      <c r="E10" s="146">
        <f t="shared" si="0"/>
        <v>-0.44999999999999996</v>
      </c>
      <c r="F10" s="410">
        <v>1.1999999999999999E-3</v>
      </c>
      <c r="G10" s="138">
        <v>2.0999999999999999E-3</v>
      </c>
      <c r="H10" s="149">
        <f t="shared" si="1"/>
        <v>-0.4285714285714286</v>
      </c>
      <c r="J10" s="116"/>
      <c r="K10" s="116"/>
      <c r="L10" s="116"/>
      <c r="M10" s="116"/>
      <c r="N10" s="116"/>
      <c r="O10" s="116"/>
      <c r="P10" s="82"/>
      <c r="Q10" s="82"/>
      <c r="R10" s="82"/>
    </row>
    <row r="11" spans="2:18" ht="18" customHeight="1">
      <c r="B11" s="101" t="s">
        <v>108</v>
      </c>
      <c r="C11" s="150">
        <v>3.0999999999999999E-3</v>
      </c>
      <c r="D11" s="420">
        <v>3.0999999999999999E-3</v>
      </c>
      <c r="E11" s="146">
        <f t="shared" si="0"/>
        <v>0</v>
      </c>
      <c r="F11" s="410">
        <v>2.8999999999999998E-3</v>
      </c>
      <c r="G11" s="138">
        <v>3.3E-3</v>
      </c>
      <c r="H11" s="149">
        <f t="shared" si="1"/>
        <v>-0.12121212121212127</v>
      </c>
      <c r="J11" s="116"/>
      <c r="K11" s="116"/>
      <c r="L11" s="116"/>
      <c r="M11" s="116"/>
      <c r="N11" s="116"/>
      <c r="O11" s="116"/>
      <c r="P11" s="82"/>
      <c r="Q11" s="82"/>
      <c r="R11" s="82"/>
    </row>
    <row r="12" spans="2:18" ht="18" customHeight="1">
      <c r="B12" s="101" t="s">
        <v>57</v>
      </c>
      <c r="C12" s="150">
        <v>8.0999999999999996E-3</v>
      </c>
      <c r="D12" s="420">
        <v>6.1999999999999998E-3</v>
      </c>
      <c r="E12" s="146">
        <f t="shared" si="0"/>
        <v>0.30645161290322576</v>
      </c>
      <c r="F12" s="410">
        <v>7.1999999999999998E-3</v>
      </c>
      <c r="G12" s="138">
        <v>5.3E-3</v>
      </c>
      <c r="H12" s="149">
        <f t="shared" si="1"/>
        <v>0.35849056603773582</v>
      </c>
      <c r="J12" s="116"/>
      <c r="K12" s="116"/>
      <c r="L12" s="116"/>
      <c r="M12" s="116"/>
      <c r="N12" s="116"/>
      <c r="O12" s="116"/>
      <c r="P12" s="82"/>
      <c r="Q12" s="82"/>
      <c r="R12" s="82"/>
    </row>
    <row r="13" spans="2:18" ht="18" customHeight="1">
      <c r="B13" s="101" t="s">
        <v>103</v>
      </c>
      <c r="C13" s="150">
        <v>1.6999999999999999E-3</v>
      </c>
      <c r="D13" s="420">
        <v>3.3999999999999998E-3</v>
      </c>
      <c r="E13" s="146">
        <f t="shared" si="0"/>
        <v>-0.5</v>
      </c>
      <c r="F13" s="410">
        <v>2E-3</v>
      </c>
      <c r="G13" s="138">
        <v>3.3E-3</v>
      </c>
      <c r="H13" s="149">
        <f t="shared" si="1"/>
        <v>-0.39393939393939392</v>
      </c>
      <c r="J13" s="116"/>
      <c r="K13" s="116"/>
      <c r="L13" s="116"/>
      <c r="M13" s="116"/>
      <c r="N13" s="116"/>
      <c r="O13" s="116"/>
      <c r="P13" s="82"/>
      <c r="Q13" s="82"/>
      <c r="R13" s="82"/>
    </row>
    <row r="14" spans="2:18" ht="18" customHeight="1">
      <c r="B14" s="101" t="s">
        <v>58</v>
      </c>
      <c r="C14" s="150">
        <v>3.8999999999999998E-3</v>
      </c>
      <c r="D14" s="420">
        <v>3.8E-3</v>
      </c>
      <c r="E14" s="146">
        <f t="shared" si="0"/>
        <v>2.6315789473684164E-2</v>
      </c>
      <c r="F14" s="410">
        <v>4.0000000000000001E-3</v>
      </c>
      <c r="G14" s="138">
        <v>3.8999999999999998E-3</v>
      </c>
      <c r="H14" s="149">
        <f t="shared" si="1"/>
        <v>2.564102564102571E-2</v>
      </c>
      <c r="J14" s="116"/>
      <c r="K14" s="116"/>
      <c r="L14" s="116"/>
      <c r="M14" s="116"/>
      <c r="N14" s="116"/>
      <c r="O14" s="116"/>
      <c r="P14" s="82"/>
      <c r="Q14" s="82"/>
      <c r="R14" s="82"/>
    </row>
    <row r="15" spans="2:18" ht="18" customHeight="1">
      <c r="B15" s="101" t="s">
        <v>59</v>
      </c>
      <c r="C15" s="150">
        <v>7.1999999999999998E-3</v>
      </c>
      <c r="D15" s="420">
        <v>6.1999999999999998E-3</v>
      </c>
      <c r="E15" s="146">
        <f t="shared" si="0"/>
        <v>0.16129032258064516</v>
      </c>
      <c r="F15" s="410">
        <v>6.7000000000000002E-3</v>
      </c>
      <c r="G15" s="138">
        <v>5.7000000000000002E-3</v>
      </c>
      <c r="H15" s="149">
        <f t="shared" si="1"/>
        <v>0.17543859649122806</v>
      </c>
      <c r="J15" s="116"/>
      <c r="K15" s="116"/>
      <c r="L15" s="116"/>
      <c r="M15" s="116"/>
      <c r="N15" s="116"/>
      <c r="O15" s="116"/>
      <c r="P15" s="82"/>
      <c r="Q15" s="82"/>
      <c r="R15" s="82"/>
    </row>
    <row r="16" spans="2:18" ht="18" customHeight="1">
      <c r="B16" s="101" t="s">
        <v>133</v>
      </c>
      <c r="C16" s="150">
        <v>8.0000000000000004E-4</v>
      </c>
      <c r="D16" s="420">
        <v>1E-3</v>
      </c>
      <c r="E16" s="146">
        <f t="shared" si="0"/>
        <v>-0.19999999999999998</v>
      </c>
      <c r="F16" s="410">
        <v>8.9999999999999998E-4</v>
      </c>
      <c r="G16" s="138">
        <v>1.1000000000000001E-3</v>
      </c>
      <c r="H16" s="149">
        <f t="shared" si="1"/>
        <v>-0.18181818181818188</v>
      </c>
      <c r="J16" s="116"/>
      <c r="K16" s="116"/>
      <c r="L16" s="116"/>
      <c r="M16" s="116"/>
      <c r="N16" s="116"/>
      <c r="O16" s="116"/>
      <c r="P16" s="82"/>
      <c r="Q16" s="82"/>
      <c r="R16" s="82"/>
    </row>
    <row r="17" spans="2:18" ht="18" customHeight="1">
      <c r="B17" s="101" t="s">
        <v>134</v>
      </c>
      <c r="C17" s="150">
        <v>5.9999999999999995E-4</v>
      </c>
      <c r="D17" s="420">
        <v>5.0000000000000001E-4</v>
      </c>
      <c r="E17" s="146">
        <f t="shared" si="0"/>
        <v>0.19999999999999987</v>
      </c>
      <c r="F17" s="410">
        <v>6.9999999999999999E-4</v>
      </c>
      <c r="G17" s="138">
        <v>5.9999999999999995E-4</v>
      </c>
      <c r="H17" s="149">
        <f t="shared" si="1"/>
        <v>0.16666666666666677</v>
      </c>
      <c r="J17" s="116"/>
      <c r="K17" s="116"/>
      <c r="L17" s="116"/>
      <c r="M17" s="116"/>
      <c r="N17" s="116"/>
      <c r="O17" s="116"/>
      <c r="P17" s="82"/>
      <c r="Q17" s="82"/>
      <c r="R17" s="82"/>
    </row>
    <row r="18" spans="2:18" ht="18" customHeight="1">
      <c r="B18" s="101" t="s">
        <v>135</v>
      </c>
      <c r="C18" s="150">
        <v>8.0000000000000004E-4</v>
      </c>
      <c r="D18" s="420">
        <v>8.0000000000000004E-4</v>
      </c>
      <c r="E18" s="146">
        <f t="shared" si="0"/>
        <v>0</v>
      </c>
      <c r="F18" s="410">
        <v>8.0000000000000004E-4</v>
      </c>
      <c r="G18" s="138">
        <v>8.9999999999999998E-4</v>
      </c>
      <c r="H18" s="149">
        <f t="shared" si="1"/>
        <v>-0.11111111111111105</v>
      </c>
      <c r="J18" s="116"/>
      <c r="K18" s="116"/>
      <c r="L18" s="116"/>
      <c r="M18" s="116"/>
      <c r="N18" s="116"/>
      <c r="O18" s="116"/>
      <c r="P18" s="82"/>
      <c r="Q18" s="82"/>
      <c r="R18" s="82"/>
    </row>
    <row r="19" spans="2:18" ht="18" customHeight="1">
      <c r="B19" s="101" t="s">
        <v>213</v>
      </c>
      <c r="C19" s="150">
        <v>5.9999999999999995E-4</v>
      </c>
      <c r="D19" s="420">
        <v>5.9999999999999995E-4</v>
      </c>
      <c r="E19" s="146">
        <f t="shared" si="0"/>
        <v>0</v>
      </c>
      <c r="F19" s="410">
        <v>5.0000000000000001E-4</v>
      </c>
      <c r="G19" s="138">
        <v>5.9999999999999995E-4</v>
      </c>
      <c r="H19" s="149">
        <f t="shared" si="1"/>
        <v>-0.16666666666666657</v>
      </c>
      <c r="J19" s="116"/>
      <c r="K19" s="116"/>
      <c r="L19" s="116"/>
      <c r="M19" s="116"/>
      <c r="N19" s="116"/>
      <c r="O19" s="116"/>
      <c r="P19" s="82"/>
      <c r="Q19" s="82"/>
      <c r="R19" s="82"/>
    </row>
    <row r="20" spans="2:18" ht="18" customHeight="1">
      <c r="B20" s="101" t="s">
        <v>136</v>
      </c>
      <c r="C20" s="150">
        <v>1.2999999999999999E-3</v>
      </c>
      <c r="D20" s="420">
        <v>1.4E-3</v>
      </c>
      <c r="E20" s="146">
        <f t="shared" si="0"/>
        <v>-7.1428571428571466E-2</v>
      </c>
      <c r="F20" s="410">
        <v>1.2999999999999999E-3</v>
      </c>
      <c r="G20" s="138">
        <v>1.6000000000000001E-3</v>
      </c>
      <c r="H20" s="149">
        <f t="shared" si="1"/>
        <v>-0.18750000000000008</v>
      </c>
      <c r="J20" s="116"/>
      <c r="K20" s="116"/>
      <c r="L20" s="116"/>
      <c r="M20" s="116"/>
      <c r="N20" s="116"/>
      <c r="O20" s="116"/>
      <c r="P20" s="82"/>
      <c r="Q20" s="82"/>
      <c r="R20" s="82"/>
    </row>
    <row r="21" spans="2:18" ht="18" customHeight="1">
      <c r="B21" s="101" t="s">
        <v>137</v>
      </c>
      <c r="C21" s="150">
        <v>2.9999999999999997E-4</v>
      </c>
      <c r="D21" s="420">
        <v>2.9999999999999997E-4</v>
      </c>
      <c r="E21" s="146">
        <f t="shared" si="0"/>
        <v>0</v>
      </c>
      <c r="F21" s="410">
        <v>2.0000000000000001E-4</v>
      </c>
      <c r="G21" s="138">
        <v>2.0000000000000001E-4</v>
      </c>
      <c r="H21" s="149">
        <f t="shared" si="1"/>
        <v>0</v>
      </c>
      <c r="J21" s="116"/>
      <c r="K21" s="116"/>
      <c r="L21" s="116"/>
      <c r="M21" s="116"/>
      <c r="N21" s="116"/>
      <c r="O21" s="116"/>
      <c r="P21" s="82"/>
      <c r="Q21" s="82"/>
      <c r="R21" s="82"/>
    </row>
    <row r="22" spans="2:18" ht="18" customHeight="1">
      <c r="B22" s="101" t="s">
        <v>138</v>
      </c>
      <c r="C22" s="150">
        <v>1.1000000000000001E-3</v>
      </c>
      <c r="D22" s="420">
        <v>8.0000000000000004E-4</v>
      </c>
      <c r="E22" s="146">
        <f t="shared" si="0"/>
        <v>0.375</v>
      </c>
      <c r="F22" s="410">
        <v>1.2999999999999999E-3</v>
      </c>
      <c r="G22" s="138">
        <v>8.0000000000000004E-4</v>
      </c>
      <c r="H22" s="149">
        <f t="shared" si="1"/>
        <v>0.62499999999999989</v>
      </c>
      <c r="J22" s="116"/>
      <c r="K22" s="116"/>
      <c r="L22" s="116"/>
      <c r="M22" s="116"/>
      <c r="N22" s="116"/>
      <c r="O22" s="116"/>
      <c r="P22" s="82"/>
      <c r="Q22" s="82"/>
      <c r="R22" s="82"/>
    </row>
    <row r="23" spans="2:18" ht="18" customHeight="1">
      <c r="B23" s="101" t="s">
        <v>139</v>
      </c>
      <c r="C23" s="150">
        <v>2E-3</v>
      </c>
      <c r="D23" s="421" t="s">
        <v>143</v>
      </c>
      <c r="E23" s="411" t="s">
        <v>143</v>
      </c>
      <c r="F23" s="410">
        <v>2.3E-3</v>
      </c>
      <c r="G23" s="139" t="s">
        <v>143</v>
      </c>
      <c r="H23" s="149" t="s">
        <v>143</v>
      </c>
      <c r="J23" s="116"/>
      <c r="K23" s="116"/>
      <c r="L23" s="116"/>
      <c r="M23" s="116"/>
      <c r="N23" s="116"/>
      <c r="O23" s="116"/>
      <c r="P23" s="82"/>
      <c r="Q23" s="82"/>
      <c r="R23" s="82"/>
    </row>
    <row r="24" spans="2:18" ht="18" customHeight="1">
      <c r="B24" s="101" t="s">
        <v>140</v>
      </c>
      <c r="C24" s="150">
        <v>3.3799999999999997E-2</v>
      </c>
      <c r="D24" s="420">
        <v>3.1300000000000001E-2</v>
      </c>
      <c r="E24" s="146">
        <f>(C24-D24)/D24</f>
        <v>7.9872204472843294E-2</v>
      </c>
      <c r="F24" s="410">
        <v>2.8799999999999999E-2</v>
      </c>
      <c r="G24" s="138">
        <v>2.92E-2</v>
      </c>
      <c r="H24" s="149">
        <f>(F24-G24)/G24</f>
        <v>-1.3698630136986337E-2</v>
      </c>
      <c r="J24" s="116"/>
      <c r="K24" s="116"/>
      <c r="L24" s="116"/>
      <c r="M24" s="116"/>
      <c r="N24" s="116"/>
      <c r="O24" s="116"/>
      <c r="P24" s="82"/>
      <c r="Q24" s="82"/>
      <c r="R24" s="82"/>
    </row>
    <row r="25" spans="2:18" ht="18" customHeight="1">
      <c r="B25" s="101" t="s">
        <v>141</v>
      </c>
      <c r="C25" s="150">
        <v>1.2699999999999999E-2</v>
      </c>
      <c r="D25" s="420">
        <v>9.1000000000000004E-3</v>
      </c>
      <c r="E25" s="146">
        <f>(C25-D25)/D25</f>
        <v>0.39560439560439548</v>
      </c>
      <c r="F25" s="410">
        <v>1.09E-2</v>
      </c>
      <c r="G25" s="138">
        <v>6.7999999999999996E-3</v>
      </c>
      <c r="H25" s="149">
        <f>(F25-G25)/G25</f>
        <v>0.60294117647058831</v>
      </c>
      <c r="J25" s="116"/>
      <c r="K25" s="116"/>
      <c r="L25" s="116"/>
      <c r="M25" s="116"/>
      <c r="N25" s="116"/>
      <c r="O25" s="116"/>
      <c r="P25" s="82"/>
      <c r="Q25" s="82"/>
      <c r="R25" s="82"/>
    </row>
    <row r="26" spans="2:18" ht="18" customHeight="1">
      <c r="B26" s="101" t="s">
        <v>214</v>
      </c>
      <c r="C26" s="150">
        <v>2.9999999999999997E-4</v>
      </c>
      <c r="D26" s="421" t="s">
        <v>143</v>
      </c>
      <c r="E26" s="411" t="s">
        <v>143</v>
      </c>
      <c r="F26" s="410">
        <v>2.9999999999999997E-4</v>
      </c>
      <c r="G26" s="139" t="s">
        <v>143</v>
      </c>
      <c r="H26" s="149" t="s">
        <v>143</v>
      </c>
      <c r="J26" s="116"/>
      <c r="K26" s="116"/>
      <c r="L26" s="116"/>
      <c r="M26" s="116"/>
      <c r="N26" s="116"/>
      <c r="O26" s="116"/>
      <c r="P26" s="82"/>
      <c r="Q26" s="82"/>
      <c r="R26" s="82"/>
    </row>
    <row r="27" spans="2:18" ht="18" thickBot="1">
      <c r="B27" s="412" t="s">
        <v>215</v>
      </c>
      <c r="C27" s="422" t="s">
        <v>143</v>
      </c>
      <c r="D27" s="423" t="s">
        <v>143</v>
      </c>
      <c r="E27" s="411" t="s">
        <v>143</v>
      </c>
      <c r="F27" s="410">
        <v>2.4299999999999999E-2</v>
      </c>
      <c r="G27" s="145" t="s">
        <v>143</v>
      </c>
      <c r="H27" s="149" t="s">
        <v>143</v>
      </c>
      <c r="J27" s="116"/>
      <c r="K27" s="116"/>
      <c r="L27" s="116"/>
      <c r="M27" s="116"/>
      <c r="N27" s="116"/>
      <c r="O27" s="116"/>
      <c r="P27" s="82"/>
      <c r="Q27" s="82"/>
      <c r="R27" s="82"/>
    </row>
    <row r="28" spans="2:18" ht="30" customHeight="1" thickBot="1">
      <c r="B28" s="8" t="s">
        <v>142</v>
      </c>
      <c r="C28" s="427">
        <v>0.248</v>
      </c>
      <c r="D28" s="428">
        <v>0.254</v>
      </c>
      <c r="E28" s="429">
        <v>-2.5000000000000001E-2</v>
      </c>
      <c r="F28" s="430">
        <v>0.251</v>
      </c>
      <c r="G28" s="144">
        <v>0.23599999999999999</v>
      </c>
      <c r="H28" s="429">
        <v>6.3E-2</v>
      </c>
      <c r="J28" s="117"/>
      <c r="K28" s="117"/>
      <c r="L28" s="117"/>
      <c r="M28" s="117"/>
      <c r="N28" s="117"/>
      <c r="O28" s="117"/>
      <c r="P28" s="82"/>
      <c r="Q28" s="82"/>
      <c r="R28" s="82"/>
    </row>
    <row r="29" spans="2:18" ht="10.5" customHeight="1">
      <c r="H29" s="413"/>
      <c r="J29" s="82"/>
      <c r="K29" s="82"/>
      <c r="L29" s="82"/>
      <c r="M29" s="82"/>
      <c r="N29" s="82"/>
      <c r="O29" s="82"/>
      <c r="P29" s="82"/>
      <c r="Q29" s="82"/>
      <c r="R29" s="82"/>
    </row>
    <row r="30" spans="2:18">
      <c r="B30" s="102" t="s">
        <v>107</v>
      </c>
      <c r="H30" s="82"/>
      <c r="J30" s="82"/>
      <c r="K30" s="82"/>
      <c r="L30" s="82"/>
      <c r="M30" s="82"/>
      <c r="N30" s="82"/>
      <c r="O30" s="82"/>
      <c r="P30" s="82"/>
      <c r="Q30" s="82"/>
      <c r="R30" s="82"/>
    </row>
    <row r="31" spans="2:18">
      <c r="B31" s="102" t="s">
        <v>190</v>
      </c>
    </row>
    <row r="32" spans="2:18" ht="14.25" customHeight="1">
      <c r="B32" s="102" t="s">
        <v>191</v>
      </c>
    </row>
    <row r="33" spans="2:11" ht="14.25" customHeight="1">
      <c r="B33" s="102" t="s">
        <v>144</v>
      </c>
    </row>
    <row r="34" spans="2:11" ht="14.25" customHeight="1">
      <c r="B34" s="102" t="s">
        <v>145</v>
      </c>
    </row>
    <row r="35" spans="2:11" ht="14.25" customHeight="1">
      <c r="B35" s="102" t="s">
        <v>146</v>
      </c>
    </row>
    <row r="36" spans="2:11" ht="28.5" customHeight="1">
      <c r="B36" s="529" t="s">
        <v>147</v>
      </c>
      <c r="C36" s="529"/>
      <c r="D36" s="529"/>
      <c r="E36" s="529"/>
      <c r="F36" s="529"/>
      <c r="G36" s="529"/>
      <c r="H36" s="529"/>
    </row>
    <row r="37" spans="2:11" ht="14.25" customHeight="1">
      <c r="B37" s="102" t="s">
        <v>148</v>
      </c>
    </row>
    <row r="38" spans="2:11" ht="14.25" customHeight="1">
      <c r="B38" s="529" t="s">
        <v>216</v>
      </c>
      <c r="C38" s="529"/>
      <c r="D38" s="529"/>
      <c r="E38" s="529"/>
      <c r="F38" s="529"/>
      <c r="G38" s="529"/>
      <c r="H38" s="529"/>
    </row>
    <row r="39" spans="2:11" ht="14.25" customHeight="1">
      <c r="B39" s="529" t="s">
        <v>217</v>
      </c>
      <c r="C39" s="529"/>
      <c r="D39" s="529"/>
      <c r="E39" s="529"/>
      <c r="F39" s="529"/>
      <c r="G39" s="529"/>
      <c r="H39" s="529"/>
    </row>
    <row r="40" spans="2:11" ht="14.25" customHeight="1">
      <c r="B40" s="102"/>
    </row>
    <row r="41" spans="2:11" ht="15" thickBot="1"/>
    <row r="42" spans="2:11" ht="20.25" customHeight="1" thickBot="1">
      <c r="B42" s="527" t="s">
        <v>149</v>
      </c>
      <c r="C42" s="513" t="s">
        <v>202</v>
      </c>
      <c r="D42" s="514"/>
      <c r="E42" s="515"/>
      <c r="F42" s="513" t="s">
        <v>203</v>
      </c>
      <c r="G42" s="514"/>
      <c r="H42" s="515"/>
    </row>
    <row r="43" spans="2:11" ht="20.25" customHeight="1" thickBot="1">
      <c r="B43" s="528"/>
      <c r="C43" s="140">
        <v>2014</v>
      </c>
      <c r="D43" s="12">
        <v>2013</v>
      </c>
      <c r="E43" s="11" t="s">
        <v>53</v>
      </c>
      <c r="F43" s="140">
        <v>2014</v>
      </c>
      <c r="G43" s="12">
        <v>2013</v>
      </c>
      <c r="H43" s="11" t="s">
        <v>53</v>
      </c>
      <c r="K43" s="96"/>
    </row>
    <row r="44" spans="2:11" ht="18" customHeight="1">
      <c r="B44" s="120" t="s">
        <v>61</v>
      </c>
      <c r="C44" s="435">
        <v>0.999</v>
      </c>
      <c r="D44" s="436">
        <v>0.99399999999999999</v>
      </c>
      <c r="E44" s="431">
        <f>(C44-D44)/D44</f>
        <v>5.030181086519119E-3</v>
      </c>
      <c r="F44" s="435">
        <v>0.998</v>
      </c>
      <c r="G44" s="436">
        <v>0.98799999999999999</v>
      </c>
      <c r="H44" s="431">
        <f>(F44-G44)/G44</f>
        <v>1.0121457489878551E-2</v>
      </c>
      <c r="K44" s="97"/>
    </row>
    <row r="45" spans="2:11" ht="18" customHeight="1">
      <c r="B45" s="121" t="s">
        <v>54</v>
      </c>
      <c r="C45" s="435">
        <v>0.621</v>
      </c>
      <c r="D45" s="436">
        <v>0.63500000000000001</v>
      </c>
      <c r="E45" s="431">
        <f t="shared" ref="E45:E62" si="2">(C45-D45)/D45</f>
        <v>-2.2047244094488209E-2</v>
      </c>
      <c r="F45" s="435">
        <v>0.63700000000000001</v>
      </c>
      <c r="G45" s="436">
        <v>0.63</v>
      </c>
      <c r="H45" s="431">
        <f t="shared" ref="H45:H62" si="3">(F45-G45)/G45</f>
        <v>1.111111111111112E-2</v>
      </c>
      <c r="K45" s="97"/>
    </row>
    <row r="46" spans="2:11" ht="18" customHeight="1">
      <c r="B46" s="121" t="s">
        <v>55</v>
      </c>
      <c r="C46" s="435">
        <v>0.55300000000000005</v>
      </c>
      <c r="D46" s="436">
        <v>0.54900000000000004</v>
      </c>
      <c r="E46" s="431">
        <f t="shared" si="2"/>
        <v>7.2859744990892593E-3</v>
      </c>
      <c r="F46" s="435">
        <v>0.55900000000000005</v>
      </c>
      <c r="G46" s="436">
        <v>0.54400000000000004</v>
      </c>
      <c r="H46" s="431">
        <f t="shared" si="3"/>
        <v>2.7573529411764729E-2</v>
      </c>
      <c r="K46" s="97"/>
    </row>
    <row r="47" spans="2:11" ht="18" customHeight="1">
      <c r="B47" s="121" t="s">
        <v>56</v>
      </c>
      <c r="C47" s="435">
        <v>0.48599999999999999</v>
      </c>
      <c r="D47" s="436">
        <v>0.502</v>
      </c>
      <c r="E47" s="431">
        <f t="shared" si="2"/>
        <v>-3.187250996015939E-2</v>
      </c>
      <c r="F47" s="435">
        <v>0.495</v>
      </c>
      <c r="G47" s="436">
        <v>0.49399999999999999</v>
      </c>
      <c r="H47" s="431">
        <f t="shared" si="3"/>
        <v>2.0242914979757103E-3</v>
      </c>
      <c r="K47" s="97"/>
    </row>
    <row r="48" spans="2:11" ht="18" customHeight="1">
      <c r="B48" s="121" t="s">
        <v>60</v>
      </c>
      <c r="C48" s="435">
        <v>0.35099999999999998</v>
      </c>
      <c r="D48" s="436">
        <v>0.34899999999999998</v>
      </c>
      <c r="E48" s="431">
        <f t="shared" si="2"/>
        <v>5.7306590257879715E-3</v>
      </c>
      <c r="F48" s="435">
        <v>0.35299999999999998</v>
      </c>
      <c r="G48" s="436">
        <v>0.34</v>
      </c>
      <c r="H48" s="431">
        <f t="shared" si="3"/>
        <v>3.823529411764693E-2</v>
      </c>
      <c r="K48" s="97"/>
    </row>
    <row r="49" spans="2:11" ht="18" customHeight="1">
      <c r="B49" s="121" t="s">
        <v>108</v>
      </c>
      <c r="C49" s="435">
        <v>0.92100000000000004</v>
      </c>
      <c r="D49" s="436">
        <v>0.86</v>
      </c>
      <c r="E49" s="431">
        <f t="shared" si="2"/>
        <v>7.09302325581396E-2</v>
      </c>
      <c r="F49" s="435">
        <v>0.90300000000000002</v>
      </c>
      <c r="G49" s="436">
        <v>0.78</v>
      </c>
      <c r="H49" s="431">
        <f t="shared" si="3"/>
        <v>0.15769230769230769</v>
      </c>
      <c r="K49" s="97"/>
    </row>
    <row r="50" spans="2:11" ht="18" customHeight="1">
      <c r="B50" s="121" t="s">
        <v>57</v>
      </c>
      <c r="C50" s="435">
        <v>0.501</v>
      </c>
      <c r="D50" s="436">
        <v>0.498</v>
      </c>
      <c r="E50" s="431">
        <f t="shared" si="2"/>
        <v>6.0240963855421742E-3</v>
      </c>
      <c r="F50" s="435">
        <v>0.50900000000000001</v>
      </c>
      <c r="G50" s="436">
        <v>0.48099999999999998</v>
      </c>
      <c r="H50" s="431">
        <f t="shared" si="3"/>
        <v>5.8212058212058264E-2</v>
      </c>
      <c r="K50" s="97"/>
    </row>
    <row r="51" spans="2:11" ht="18" customHeight="1">
      <c r="B51" s="121" t="s">
        <v>103</v>
      </c>
      <c r="C51" s="435">
        <v>0.42399999999999999</v>
      </c>
      <c r="D51" s="436">
        <v>0.40899999999999997</v>
      </c>
      <c r="E51" s="431">
        <f t="shared" si="2"/>
        <v>3.6674816625916908E-2</v>
      </c>
      <c r="F51" s="435">
        <v>0.42699999999999999</v>
      </c>
      <c r="G51" s="436">
        <v>0.39700000000000002</v>
      </c>
      <c r="H51" s="431">
        <f t="shared" si="3"/>
        <v>7.5566750629722845E-2</v>
      </c>
      <c r="K51" s="97"/>
    </row>
    <row r="52" spans="2:11" ht="18" customHeight="1">
      <c r="B52" s="121" t="s">
        <v>58</v>
      </c>
      <c r="C52" s="435">
        <v>0.53700000000000003</v>
      </c>
      <c r="D52" s="436">
        <v>0.54</v>
      </c>
      <c r="E52" s="431">
        <f t="shared" si="2"/>
        <v>-5.5555555555555601E-3</v>
      </c>
      <c r="F52" s="435">
        <v>0.54600000000000004</v>
      </c>
      <c r="G52" s="436">
        <v>0.53300000000000003</v>
      </c>
      <c r="H52" s="431">
        <f t="shared" si="3"/>
        <v>2.4390243902439046E-2</v>
      </c>
      <c r="K52" s="97"/>
    </row>
    <row r="53" spans="2:11" ht="18" customHeight="1">
      <c r="B53" s="121" t="s">
        <v>59</v>
      </c>
      <c r="C53" s="435">
        <v>0.46200000000000002</v>
      </c>
      <c r="D53" s="436">
        <v>0.45700000000000002</v>
      </c>
      <c r="E53" s="431">
        <f t="shared" si="2"/>
        <v>1.0940919037199135E-2</v>
      </c>
      <c r="F53" s="435">
        <v>0.46899999999999997</v>
      </c>
      <c r="G53" s="436">
        <v>0.43099999999999999</v>
      </c>
      <c r="H53" s="431">
        <f t="shared" si="3"/>
        <v>8.8167053364269096E-2</v>
      </c>
      <c r="K53" s="97"/>
    </row>
    <row r="54" spans="2:11" ht="18" customHeight="1">
      <c r="B54" s="121" t="s">
        <v>133</v>
      </c>
      <c r="C54" s="435">
        <v>0.37</v>
      </c>
      <c r="D54" s="436">
        <v>0.36499999999999999</v>
      </c>
      <c r="E54" s="431">
        <f t="shared" si="2"/>
        <v>1.3698630136986314E-2</v>
      </c>
      <c r="F54" s="435">
        <v>0.377</v>
      </c>
      <c r="G54" s="436">
        <v>0.35299999999999998</v>
      </c>
      <c r="H54" s="431">
        <f t="shared" si="3"/>
        <v>6.7988668555240855E-2</v>
      </c>
      <c r="K54" s="97"/>
    </row>
    <row r="55" spans="2:11" ht="18" customHeight="1">
      <c r="B55" s="121" t="s">
        <v>134</v>
      </c>
      <c r="C55" s="435">
        <v>0.55300000000000005</v>
      </c>
      <c r="D55" s="436">
        <v>0.55300000000000005</v>
      </c>
      <c r="E55" s="431">
        <f t="shared" si="2"/>
        <v>0</v>
      </c>
      <c r="F55" s="435">
        <v>0.55200000000000005</v>
      </c>
      <c r="G55" s="436">
        <v>0.54500000000000004</v>
      </c>
      <c r="H55" s="431">
        <f t="shared" si="3"/>
        <v>1.2844036697247718E-2</v>
      </c>
      <c r="K55" s="97"/>
    </row>
    <row r="56" spans="2:11" ht="18" customHeight="1">
      <c r="B56" s="121" t="s">
        <v>135</v>
      </c>
      <c r="C56" s="435">
        <v>0.214</v>
      </c>
      <c r="D56" s="436">
        <v>0.214</v>
      </c>
      <c r="E56" s="431">
        <f t="shared" si="2"/>
        <v>0</v>
      </c>
      <c r="F56" s="435">
        <v>0.20899999999999999</v>
      </c>
      <c r="G56" s="436">
        <v>0.20799999999999999</v>
      </c>
      <c r="H56" s="431">
        <f t="shared" si="3"/>
        <v>4.8076923076923123E-3</v>
      </c>
      <c r="K56" s="97"/>
    </row>
    <row r="57" spans="2:11" ht="18" customHeight="1">
      <c r="B57" s="121" t="s">
        <v>218</v>
      </c>
      <c r="C57" s="435">
        <v>0.246</v>
      </c>
      <c r="D57" s="436">
        <v>0.24299999999999999</v>
      </c>
      <c r="E57" s="431">
        <f t="shared" si="2"/>
        <v>1.234567901234569E-2</v>
      </c>
      <c r="F57" s="435">
        <v>0.25</v>
      </c>
      <c r="G57" s="436">
        <v>0.222</v>
      </c>
      <c r="H57" s="431">
        <f t="shared" si="3"/>
        <v>0.12612612612612611</v>
      </c>
      <c r="K57" s="97"/>
    </row>
    <row r="58" spans="2:11" ht="18" customHeight="1">
      <c r="B58" s="121" t="s">
        <v>136</v>
      </c>
      <c r="C58" s="435">
        <v>0.34100000000000003</v>
      </c>
      <c r="D58" s="436">
        <v>0.34300000000000003</v>
      </c>
      <c r="E58" s="431">
        <f t="shared" si="2"/>
        <v>-5.8309037900874687E-3</v>
      </c>
      <c r="F58" s="435">
        <v>0.35</v>
      </c>
      <c r="G58" s="436">
        <v>0.315</v>
      </c>
      <c r="H58" s="431">
        <f t="shared" si="3"/>
        <v>0.11111111111111104</v>
      </c>
      <c r="K58" s="97"/>
    </row>
    <row r="59" spans="2:11" ht="18" customHeight="1">
      <c r="B59" s="121" t="s">
        <v>137</v>
      </c>
      <c r="C59" s="435">
        <v>0.23400000000000001</v>
      </c>
      <c r="D59" s="436">
        <v>0.219</v>
      </c>
      <c r="E59" s="431">
        <f t="shared" si="2"/>
        <v>6.8493150684931572E-2</v>
      </c>
      <c r="F59" s="435">
        <v>0.23599999999999999</v>
      </c>
      <c r="G59" s="436">
        <v>0.192</v>
      </c>
      <c r="H59" s="431">
        <f t="shared" si="3"/>
        <v>0.22916666666666657</v>
      </c>
      <c r="K59" s="97"/>
    </row>
    <row r="60" spans="2:11" ht="18" customHeight="1">
      <c r="B60" s="121" t="s">
        <v>150</v>
      </c>
      <c r="C60" s="435">
        <v>0.375</v>
      </c>
      <c r="D60" s="436">
        <v>0.25800000000000001</v>
      </c>
      <c r="E60" s="431">
        <f t="shared" si="2"/>
        <v>0.45348837209302323</v>
      </c>
      <c r="F60" s="435">
        <v>0.378</v>
      </c>
      <c r="G60" s="436">
        <v>0.247</v>
      </c>
      <c r="H60" s="431">
        <f t="shared" si="3"/>
        <v>0.53036437246963564</v>
      </c>
      <c r="K60" s="97"/>
    </row>
    <row r="61" spans="2:11" ht="18" customHeight="1">
      <c r="B61" s="121" t="s">
        <v>151</v>
      </c>
      <c r="C61" s="435">
        <v>0.40899999999999997</v>
      </c>
      <c r="D61" s="436" t="s">
        <v>143</v>
      </c>
      <c r="E61" s="432" t="s">
        <v>143</v>
      </c>
      <c r="F61" s="435">
        <v>0.39300000000000002</v>
      </c>
      <c r="G61" s="436" t="s">
        <v>143</v>
      </c>
      <c r="H61" s="432" t="s">
        <v>143</v>
      </c>
      <c r="K61" s="97"/>
    </row>
    <row r="62" spans="2:11" ht="18" customHeight="1">
      <c r="B62" s="121" t="s">
        <v>219</v>
      </c>
      <c r="C62" s="435">
        <v>0.997</v>
      </c>
      <c r="D62" s="436">
        <v>0.99299999999999999</v>
      </c>
      <c r="E62" s="431">
        <f t="shared" si="2"/>
        <v>4.0281973816717054E-3</v>
      </c>
      <c r="F62" s="435">
        <v>0.996</v>
      </c>
      <c r="G62" s="436">
        <v>0.97</v>
      </c>
      <c r="H62" s="431">
        <f t="shared" si="3"/>
        <v>2.6804123711340232E-2</v>
      </c>
      <c r="K62" s="97"/>
    </row>
    <row r="63" spans="2:11" ht="18" customHeight="1">
      <c r="B63" s="121" t="s">
        <v>220</v>
      </c>
      <c r="C63" s="435">
        <v>0.91700000000000004</v>
      </c>
      <c r="D63" s="436">
        <v>0.873</v>
      </c>
      <c r="E63" s="431">
        <f t="shared" ref="E63" si="4">(C63-D63)/D63</f>
        <v>5.0400916380297867E-2</v>
      </c>
      <c r="F63" s="435">
        <v>0.90400000000000003</v>
      </c>
      <c r="G63" s="436">
        <v>0.81599999999999995</v>
      </c>
      <c r="H63" s="431">
        <f t="shared" ref="H63" si="5">(F63-G63)/G63</f>
        <v>0.10784313725490206</v>
      </c>
      <c r="K63" s="97"/>
    </row>
    <row r="64" spans="2:11" ht="18" customHeight="1">
      <c r="B64" s="121" t="s">
        <v>221</v>
      </c>
      <c r="C64" s="435">
        <v>0.36199999999999999</v>
      </c>
      <c r="D64" s="436" t="s">
        <v>143</v>
      </c>
      <c r="E64" s="432" t="s">
        <v>143</v>
      </c>
      <c r="F64" s="435">
        <v>0.33800000000000002</v>
      </c>
      <c r="G64" s="436" t="s">
        <v>143</v>
      </c>
      <c r="H64" s="432" t="s">
        <v>143</v>
      </c>
      <c r="K64" s="97"/>
    </row>
    <row r="65" spans="2:11" ht="16.5" thickBot="1">
      <c r="B65" s="122" t="s">
        <v>222</v>
      </c>
      <c r="C65" s="438" t="s">
        <v>143</v>
      </c>
      <c r="D65" s="437" t="s">
        <v>143</v>
      </c>
      <c r="E65" s="433" t="s">
        <v>143</v>
      </c>
      <c r="F65" s="438">
        <v>0.27800000000000002</v>
      </c>
      <c r="G65" s="437" t="s">
        <v>143</v>
      </c>
      <c r="H65" s="433" t="s">
        <v>143</v>
      </c>
      <c r="K65" s="97"/>
    </row>
    <row r="66" spans="2:11" ht="10.5" customHeight="1">
      <c r="K66" s="98"/>
    </row>
    <row r="67" spans="2:11" ht="14.25" customHeight="1">
      <c r="B67" s="530" t="s">
        <v>152</v>
      </c>
      <c r="C67" s="530"/>
      <c r="D67" s="530"/>
      <c r="E67" s="530"/>
      <c r="F67" s="530"/>
      <c r="G67" s="530"/>
      <c r="H67" s="530"/>
      <c r="I67" s="98"/>
    </row>
    <row r="68" spans="2:11">
      <c r="B68" s="530" t="s">
        <v>192</v>
      </c>
      <c r="C68" s="530"/>
      <c r="D68" s="530"/>
      <c r="E68" s="530"/>
      <c r="F68" s="530"/>
      <c r="G68" s="530"/>
      <c r="H68" s="530"/>
    </row>
    <row r="69" spans="2:11" s="136" customFormat="1" ht="28.5" customHeight="1">
      <c r="B69" s="529" t="s">
        <v>153</v>
      </c>
      <c r="C69" s="529"/>
      <c r="D69" s="529"/>
      <c r="E69" s="529"/>
      <c r="F69" s="529"/>
      <c r="G69" s="529"/>
      <c r="H69" s="529"/>
    </row>
    <row r="70" spans="2:11">
      <c r="B70" s="127" t="s">
        <v>154</v>
      </c>
      <c r="C70" s="103"/>
      <c r="D70" s="103"/>
      <c r="E70" s="103"/>
    </row>
    <row r="71" spans="2:11" ht="14.25" customHeight="1">
      <c r="B71" s="529" t="s">
        <v>155</v>
      </c>
      <c r="C71" s="529"/>
      <c r="D71" s="529"/>
      <c r="E71" s="529"/>
      <c r="F71" s="529"/>
      <c r="G71" s="529"/>
      <c r="H71" s="529"/>
    </row>
    <row r="72" spans="2:11" ht="14.25" customHeight="1">
      <c r="B72" s="529" t="s">
        <v>185</v>
      </c>
      <c r="C72" s="529"/>
      <c r="D72" s="529"/>
      <c r="E72" s="529"/>
      <c r="F72" s="529"/>
      <c r="G72" s="529"/>
      <c r="H72" s="529"/>
    </row>
    <row r="73" spans="2:11">
      <c r="B73" s="474" t="s">
        <v>225</v>
      </c>
    </row>
    <row r="74" spans="2:11">
      <c r="B74" s="474" t="s">
        <v>226</v>
      </c>
    </row>
    <row r="75" spans="2:11">
      <c r="B75" s="529"/>
      <c r="C75" s="529"/>
      <c r="D75" s="529"/>
    </row>
    <row r="76" spans="2:11" ht="18" customHeight="1">
      <c r="B76" s="529"/>
      <c r="C76" s="529"/>
      <c r="D76" s="529"/>
    </row>
  </sheetData>
  <mergeCells count="16">
    <mergeCell ref="B75:D75"/>
    <mergeCell ref="B76:D76"/>
    <mergeCell ref="B72:H72"/>
    <mergeCell ref="B67:H67"/>
    <mergeCell ref="B68:H68"/>
    <mergeCell ref="B69:H69"/>
    <mergeCell ref="B71:H71"/>
    <mergeCell ref="C2:E2"/>
    <mergeCell ref="F2:H2"/>
    <mergeCell ref="C42:E42"/>
    <mergeCell ref="F42:H42"/>
    <mergeCell ref="B2:B3"/>
    <mergeCell ref="B42:B43"/>
    <mergeCell ref="B36:H36"/>
    <mergeCell ref="B38:H38"/>
    <mergeCell ref="B39:H39"/>
  </mergeCells>
  <pageMargins left="0.7" right="0.7" top="0.75" bottom="0.75" header="0.3" footer="0.3"/>
  <pageSetup paperSize="9" scale="56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32"/>
  <sheetViews>
    <sheetView showGridLines="0" zoomScaleNormal="100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4.25"/>
  <cols>
    <col min="1" max="1" width="1.625" customWidth="1"/>
    <col min="2" max="2" width="52.375" customWidth="1"/>
    <col min="3" max="12" width="12.625" customWidth="1"/>
  </cols>
  <sheetData>
    <row r="1" spans="1:20" ht="135" customHeight="1">
      <c r="B1" s="524" t="s">
        <v>197</v>
      </c>
      <c r="C1" s="524"/>
      <c r="D1" s="524"/>
      <c r="E1" s="524"/>
      <c r="F1" s="524"/>
      <c r="G1" s="524"/>
      <c r="H1" s="524"/>
      <c r="I1" s="524"/>
      <c r="J1" s="524"/>
      <c r="K1" s="524"/>
      <c r="L1" s="524"/>
    </row>
    <row r="2" spans="1:20" ht="50.25" customHeight="1" thickBot="1">
      <c r="A2" s="1"/>
      <c r="B2" s="28" t="s">
        <v>84</v>
      </c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20" ht="20.25" customHeight="1" thickBot="1">
      <c r="A3" s="1"/>
      <c r="B3" s="520" t="s">
        <v>180</v>
      </c>
      <c r="C3" s="513">
        <v>2012</v>
      </c>
      <c r="D3" s="514"/>
      <c r="E3" s="514"/>
      <c r="F3" s="514"/>
      <c r="G3" s="513">
        <v>2013</v>
      </c>
      <c r="H3" s="514"/>
      <c r="I3" s="514"/>
      <c r="J3" s="514"/>
      <c r="K3" s="513">
        <v>2014</v>
      </c>
      <c r="L3" s="515"/>
    </row>
    <row r="4" spans="1:20" ht="20.25" customHeight="1" thickBot="1">
      <c r="A4" s="1"/>
      <c r="B4" s="522"/>
      <c r="C4" s="179" t="s">
        <v>172</v>
      </c>
      <c r="D4" s="180" t="s">
        <v>173</v>
      </c>
      <c r="E4" s="180" t="s">
        <v>174</v>
      </c>
      <c r="F4" s="180" t="s">
        <v>175</v>
      </c>
      <c r="G4" s="179" t="s">
        <v>172</v>
      </c>
      <c r="H4" s="180" t="s">
        <v>173</v>
      </c>
      <c r="I4" s="180" t="s">
        <v>174</v>
      </c>
      <c r="J4" s="180" t="s">
        <v>175</v>
      </c>
      <c r="K4" s="179" t="s">
        <v>172</v>
      </c>
      <c r="L4" s="184" t="s">
        <v>173</v>
      </c>
    </row>
    <row r="5" spans="1:20" ht="20.25" customHeight="1" thickBot="1">
      <c r="A5" s="1"/>
      <c r="B5" s="157" t="s">
        <v>171</v>
      </c>
      <c r="C5" s="321" t="s">
        <v>143</v>
      </c>
      <c r="D5" s="342" t="s">
        <v>143</v>
      </c>
      <c r="E5" s="342" t="s">
        <v>143</v>
      </c>
      <c r="F5" s="343" t="s">
        <v>143</v>
      </c>
      <c r="G5" s="170">
        <f t="shared" ref="G5:L5" si="0">G7+G23</f>
        <v>16348336</v>
      </c>
      <c r="H5" s="19">
        <f t="shared" si="0"/>
        <v>16434266</v>
      </c>
      <c r="I5" s="19">
        <f t="shared" si="0"/>
        <v>16627551</v>
      </c>
      <c r="J5" s="19">
        <f t="shared" si="0"/>
        <v>16447334</v>
      </c>
      <c r="K5" s="170">
        <f t="shared" si="0"/>
        <v>16333003</v>
      </c>
      <c r="L5" s="171">
        <f t="shared" si="0"/>
        <v>16250497</v>
      </c>
      <c r="N5" s="106"/>
      <c r="O5" s="106"/>
      <c r="P5" s="106"/>
      <c r="Q5" s="106"/>
      <c r="R5" s="106"/>
      <c r="S5" s="82"/>
    </row>
    <row r="6" spans="1:20" ht="20.25" customHeight="1">
      <c r="A6" s="1"/>
      <c r="B6" s="151" t="s">
        <v>156</v>
      </c>
      <c r="C6" s="172"/>
      <c r="D6" s="21"/>
      <c r="E6" s="21"/>
      <c r="F6" s="21"/>
      <c r="G6" s="270"/>
      <c r="H6" s="21"/>
      <c r="I6" s="21"/>
      <c r="J6" s="21"/>
      <c r="K6" s="284"/>
      <c r="L6" s="173"/>
      <c r="N6" s="104"/>
      <c r="O6" s="104"/>
      <c r="P6" s="104"/>
      <c r="Q6" s="104"/>
      <c r="R6" s="104"/>
      <c r="S6" s="82"/>
    </row>
    <row r="7" spans="1:20" s="239" customFormat="1" ht="20.25" customHeight="1">
      <c r="A7" s="238"/>
      <c r="B7" s="152" t="s">
        <v>157</v>
      </c>
      <c r="C7" s="174">
        <f>C8+C10+C11</f>
        <v>11532547</v>
      </c>
      <c r="D7" s="159">
        <f t="shared" ref="D7:L7" si="1">D8+D10+D11</f>
        <v>11516833</v>
      </c>
      <c r="E7" s="159">
        <f t="shared" si="1"/>
        <v>11605099</v>
      </c>
      <c r="F7" s="159">
        <f t="shared" si="1"/>
        <v>11735100</v>
      </c>
      <c r="G7" s="174">
        <f t="shared" si="1"/>
        <v>11799951</v>
      </c>
      <c r="H7" s="159">
        <f t="shared" si="1"/>
        <v>11868947</v>
      </c>
      <c r="I7" s="159">
        <f t="shared" si="1"/>
        <v>11908422</v>
      </c>
      <c r="J7" s="159">
        <f t="shared" si="1"/>
        <v>11978807</v>
      </c>
      <c r="K7" s="174">
        <f t="shared" si="1"/>
        <v>11982678</v>
      </c>
      <c r="L7" s="175">
        <f t="shared" si="1"/>
        <v>12023369</v>
      </c>
      <c r="N7" s="106"/>
      <c r="O7" s="106"/>
      <c r="P7" s="106"/>
      <c r="Q7" s="106"/>
      <c r="R7" s="106"/>
      <c r="S7" s="240"/>
    </row>
    <row r="8" spans="1:20" ht="20.25" customHeight="1">
      <c r="A8" s="1"/>
      <c r="B8" s="153" t="s">
        <v>158</v>
      </c>
      <c r="C8" s="172">
        <v>3885022</v>
      </c>
      <c r="D8" s="21">
        <v>3868733</v>
      </c>
      <c r="E8" s="21">
        <v>3921673</v>
      </c>
      <c r="F8" s="21">
        <v>3994875</v>
      </c>
      <c r="G8" s="172">
        <v>4047592</v>
      </c>
      <c r="H8" s="21">
        <v>4127560</v>
      </c>
      <c r="I8" s="21">
        <v>4160343</v>
      </c>
      <c r="J8" s="21">
        <v>4212323</v>
      </c>
      <c r="K8" s="172">
        <v>4236986</v>
      </c>
      <c r="L8" s="173">
        <v>4255544</v>
      </c>
      <c r="N8" s="104"/>
      <c r="O8" s="104"/>
      <c r="P8" s="104"/>
      <c r="Q8" s="104"/>
      <c r="R8" s="104"/>
      <c r="S8" s="82"/>
    </row>
    <row r="9" spans="1:20" s="279" customFormat="1" ht="20.25" customHeight="1">
      <c r="A9" s="276"/>
      <c r="B9" s="154" t="s">
        <v>159</v>
      </c>
      <c r="C9" s="277">
        <v>394001</v>
      </c>
      <c r="D9" s="278">
        <v>416027</v>
      </c>
      <c r="E9" s="278">
        <v>470578</v>
      </c>
      <c r="F9" s="278">
        <v>510617</v>
      </c>
      <c r="G9" s="277">
        <v>559997</v>
      </c>
      <c r="H9" s="278">
        <v>633475</v>
      </c>
      <c r="I9" s="278">
        <v>680316</v>
      </c>
      <c r="J9" s="278">
        <v>719935</v>
      </c>
      <c r="K9" s="277">
        <v>749319</v>
      </c>
      <c r="L9" s="288">
        <v>771481</v>
      </c>
      <c r="N9" s="338"/>
      <c r="O9" s="338"/>
      <c r="P9" s="338"/>
      <c r="Q9" s="338"/>
      <c r="R9" s="338"/>
      <c r="S9" s="281"/>
    </row>
    <row r="10" spans="1:20" ht="20.25" customHeight="1">
      <c r="A10" s="1"/>
      <c r="B10" s="153" t="s">
        <v>160</v>
      </c>
      <c r="C10" s="172">
        <v>6985015</v>
      </c>
      <c r="D10" s="21">
        <v>6978192</v>
      </c>
      <c r="E10" s="21">
        <v>6976594</v>
      </c>
      <c r="F10" s="21">
        <v>6979590</v>
      </c>
      <c r="G10" s="172">
        <v>6941638</v>
      </c>
      <c r="H10" s="21">
        <v>6891314</v>
      </c>
      <c r="I10" s="21">
        <v>6834719</v>
      </c>
      <c r="J10" s="21">
        <v>6778675</v>
      </c>
      <c r="K10" s="172">
        <v>6713629</v>
      </c>
      <c r="L10" s="173">
        <v>6644687</v>
      </c>
      <c r="N10" s="104"/>
      <c r="O10" s="104"/>
      <c r="P10" s="104"/>
      <c r="Q10" s="104"/>
      <c r="R10" s="104"/>
      <c r="S10" s="82"/>
    </row>
    <row r="11" spans="1:20" ht="20.25" customHeight="1">
      <c r="A11" s="1"/>
      <c r="B11" s="153" t="s">
        <v>161</v>
      </c>
      <c r="C11" s="172">
        <v>662510</v>
      </c>
      <c r="D11" s="21">
        <v>669908</v>
      </c>
      <c r="E11" s="21">
        <v>706832</v>
      </c>
      <c r="F11" s="21">
        <v>760635</v>
      </c>
      <c r="G11" s="172">
        <v>810721</v>
      </c>
      <c r="H11" s="21">
        <v>850073</v>
      </c>
      <c r="I11" s="21">
        <v>913360</v>
      </c>
      <c r="J11" s="21">
        <v>987809</v>
      </c>
      <c r="K11" s="339">
        <v>1032063</v>
      </c>
      <c r="L11" s="340">
        <v>1123138</v>
      </c>
      <c r="N11" s="104"/>
      <c r="O11" s="104"/>
      <c r="P11" s="104"/>
      <c r="Q11" s="104"/>
      <c r="R11" s="104"/>
      <c r="S11" s="82"/>
    </row>
    <row r="12" spans="1:20" ht="20.25" customHeight="1" thickBot="1">
      <c r="A12" s="1"/>
      <c r="B12" s="164" t="s">
        <v>162</v>
      </c>
      <c r="C12" s="268">
        <v>6282300</v>
      </c>
      <c r="D12" s="269">
        <v>6264412</v>
      </c>
      <c r="E12" s="269">
        <v>6281184</v>
      </c>
      <c r="F12" s="269">
        <v>6313423</v>
      </c>
      <c r="G12" s="268">
        <v>6318321</v>
      </c>
      <c r="H12" s="269">
        <v>6306877</v>
      </c>
      <c r="I12" s="269">
        <v>6285607</v>
      </c>
      <c r="J12" s="269">
        <v>6287658</v>
      </c>
      <c r="K12" s="268">
        <v>6260662</v>
      </c>
      <c r="L12" s="285">
        <v>6221111</v>
      </c>
      <c r="N12" s="107"/>
      <c r="O12" s="107"/>
      <c r="P12" s="108"/>
      <c r="Q12" s="107"/>
      <c r="R12" s="107"/>
      <c r="S12" s="108"/>
    </row>
    <row r="13" spans="1:20" s="500" customFormat="1" ht="20.25" customHeight="1">
      <c r="A13" s="1"/>
      <c r="B13" s="167" t="s">
        <v>165</v>
      </c>
      <c r="C13" s="182">
        <v>92.5</v>
      </c>
      <c r="D13" s="95">
        <v>94.4</v>
      </c>
      <c r="E13" s="95">
        <v>93.8</v>
      </c>
      <c r="F13" s="95">
        <v>93.8</v>
      </c>
      <c r="G13" s="182">
        <v>89.1</v>
      </c>
      <c r="H13" s="95">
        <v>90.3</v>
      </c>
      <c r="I13" s="95">
        <v>87.6</v>
      </c>
      <c r="J13" s="95">
        <v>87.1</v>
      </c>
      <c r="K13" s="182">
        <v>84.8</v>
      </c>
      <c r="L13" s="183">
        <v>85.3</v>
      </c>
      <c r="M13" s="160"/>
      <c r="N13" s="271"/>
      <c r="O13" s="82"/>
      <c r="P13" s="82"/>
      <c r="Q13" s="7"/>
      <c r="R13" s="82"/>
      <c r="S13" s="82"/>
      <c r="T13" s="82"/>
    </row>
    <row r="14" spans="1:20" s="500" customFormat="1" ht="20.25" customHeight="1">
      <c r="B14" s="155" t="s">
        <v>184</v>
      </c>
      <c r="C14" s="323" t="s">
        <v>143</v>
      </c>
      <c r="D14" s="324" t="s">
        <v>143</v>
      </c>
      <c r="E14" s="324" t="s">
        <v>143</v>
      </c>
      <c r="F14" s="100">
        <v>8.4000000000000005E-2</v>
      </c>
      <c r="G14" s="176">
        <v>8.6999999999999994E-2</v>
      </c>
      <c r="H14" s="100">
        <v>8.7999999999999995E-2</v>
      </c>
      <c r="I14" s="100">
        <v>0.09</v>
      </c>
      <c r="J14" s="100">
        <v>9.1999999999999998E-2</v>
      </c>
      <c r="K14" s="176">
        <v>9.0999999999999998E-2</v>
      </c>
      <c r="L14" s="177">
        <v>8.7999999999999995E-2</v>
      </c>
      <c r="M14" s="160"/>
      <c r="O14" s="82"/>
      <c r="P14" s="82"/>
      <c r="Q14" s="82"/>
      <c r="R14" s="82"/>
      <c r="S14" s="82"/>
      <c r="T14" s="82"/>
    </row>
    <row r="15" spans="1:20" s="500" customFormat="1" ht="20.25" customHeight="1" thickBot="1">
      <c r="B15" s="155" t="s">
        <v>166</v>
      </c>
      <c r="C15" s="272">
        <f>C7/C12</f>
        <v>1.8357205163713926</v>
      </c>
      <c r="D15" s="273">
        <f t="shared" ref="D15:L15" si="2">D7/D12</f>
        <v>1.838453952262399</v>
      </c>
      <c r="E15" s="273">
        <f t="shared" si="2"/>
        <v>1.8475973638091163</v>
      </c>
      <c r="F15" s="291">
        <f t="shared" si="2"/>
        <v>1.858753959619053</v>
      </c>
      <c r="G15" s="272">
        <f t="shared" si="2"/>
        <v>1.8675770034475931</v>
      </c>
      <c r="H15" s="273">
        <f t="shared" si="2"/>
        <v>1.8819055770391591</v>
      </c>
      <c r="I15" s="273">
        <f t="shared" si="2"/>
        <v>1.8945540184106324</v>
      </c>
      <c r="J15" s="291">
        <f t="shared" si="2"/>
        <v>1.9051301772456453</v>
      </c>
      <c r="K15" s="272">
        <f t="shared" si="2"/>
        <v>1.9139634115369908</v>
      </c>
      <c r="L15" s="291">
        <f t="shared" si="2"/>
        <v>1.9326723152825918</v>
      </c>
    </row>
    <row r="16" spans="1:20" ht="20.25" customHeight="1">
      <c r="A16" s="1"/>
      <c r="B16" s="165" t="s">
        <v>163</v>
      </c>
      <c r="C16" s="282">
        <f>C17+C19+C20</f>
        <v>11497022</v>
      </c>
      <c r="D16" s="283">
        <f t="shared" ref="D16:L16" si="3">D17+D19+D20</f>
        <v>11521707</v>
      </c>
      <c r="E16" s="283">
        <f t="shared" si="3"/>
        <v>11558288</v>
      </c>
      <c r="F16" s="283">
        <f t="shared" si="3"/>
        <v>11659474</v>
      </c>
      <c r="G16" s="282">
        <f t="shared" si="3"/>
        <v>11772318</v>
      </c>
      <c r="H16" s="283">
        <f t="shared" si="3"/>
        <v>11846507</v>
      </c>
      <c r="I16" s="283">
        <f t="shared" si="3"/>
        <v>11884574</v>
      </c>
      <c r="J16" s="283">
        <f t="shared" si="3"/>
        <v>11924710</v>
      </c>
      <c r="K16" s="282">
        <f t="shared" si="3"/>
        <v>11986199</v>
      </c>
      <c r="L16" s="286">
        <f t="shared" si="3"/>
        <v>11981389</v>
      </c>
      <c r="N16" s="105"/>
      <c r="O16" s="105"/>
      <c r="P16" s="109"/>
      <c r="Q16" s="105"/>
      <c r="R16" s="105"/>
      <c r="S16" s="109"/>
    </row>
    <row r="17" spans="1:19" ht="20.25" customHeight="1">
      <c r="A17" s="1"/>
      <c r="B17" s="153" t="s">
        <v>158</v>
      </c>
      <c r="C17" s="172">
        <v>3858338</v>
      </c>
      <c r="D17" s="21">
        <v>3879834</v>
      </c>
      <c r="E17" s="21">
        <v>3894623</v>
      </c>
      <c r="F17" s="21">
        <v>3955082</v>
      </c>
      <c r="G17" s="172">
        <v>4018307</v>
      </c>
      <c r="H17" s="21">
        <v>4098051</v>
      </c>
      <c r="I17" s="21">
        <v>4144131</v>
      </c>
      <c r="J17" s="21">
        <v>4175145</v>
      </c>
      <c r="K17" s="172">
        <v>4227450</v>
      </c>
      <c r="L17" s="173">
        <v>4243880</v>
      </c>
      <c r="N17" s="105"/>
      <c r="O17" s="105"/>
      <c r="P17" s="110"/>
      <c r="Q17" s="105"/>
      <c r="R17" s="105"/>
      <c r="S17" s="110"/>
    </row>
    <row r="18" spans="1:19" s="279" customFormat="1" ht="20.25" customHeight="1">
      <c r="A18" s="276"/>
      <c r="B18" s="154" t="s">
        <v>159</v>
      </c>
      <c r="C18" s="277">
        <v>358652</v>
      </c>
      <c r="D18" s="278">
        <v>406943</v>
      </c>
      <c r="E18" s="278">
        <v>443744</v>
      </c>
      <c r="F18" s="278">
        <v>494506</v>
      </c>
      <c r="G18" s="277">
        <v>535271</v>
      </c>
      <c r="H18" s="278">
        <v>600411</v>
      </c>
      <c r="I18" s="278">
        <v>658475</v>
      </c>
      <c r="J18" s="278">
        <v>697978</v>
      </c>
      <c r="K18" s="287">
        <v>736315</v>
      </c>
      <c r="L18" s="288">
        <v>759922</v>
      </c>
      <c r="N18" s="280"/>
      <c r="O18" s="280"/>
      <c r="P18" s="280"/>
      <c r="Q18" s="280"/>
      <c r="R18" s="280"/>
      <c r="S18" s="281"/>
    </row>
    <row r="19" spans="1:19" ht="20.25" customHeight="1">
      <c r="A19" s="1"/>
      <c r="B19" s="153" t="s">
        <v>160</v>
      </c>
      <c r="C19" s="172">
        <v>6986951</v>
      </c>
      <c r="D19" s="21">
        <v>6977393</v>
      </c>
      <c r="E19" s="21">
        <v>6978772</v>
      </c>
      <c r="F19" s="21">
        <v>6974525</v>
      </c>
      <c r="G19" s="172">
        <v>6965606</v>
      </c>
      <c r="H19" s="21">
        <v>6917102</v>
      </c>
      <c r="I19" s="21">
        <v>6862047</v>
      </c>
      <c r="J19" s="21">
        <v>6801845</v>
      </c>
      <c r="K19" s="289">
        <v>6749396</v>
      </c>
      <c r="L19" s="173">
        <v>6670820</v>
      </c>
      <c r="N19" s="110"/>
      <c r="O19" s="112"/>
      <c r="P19" s="112"/>
      <c r="Q19" s="110"/>
      <c r="R19" s="112"/>
      <c r="S19" s="82"/>
    </row>
    <row r="20" spans="1:19" ht="20.25" customHeight="1">
      <c r="A20" s="1"/>
      <c r="B20" s="153" t="s">
        <v>161</v>
      </c>
      <c r="C20" s="172">
        <v>651733</v>
      </c>
      <c r="D20" s="21">
        <v>664480</v>
      </c>
      <c r="E20" s="21">
        <v>684893</v>
      </c>
      <c r="F20" s="21">
        <v>729867</v>
      </c>
      <c r="G20" s="172">
        <v>788405</v>
      </c>
      <c r="H20" s="21">
        <v>831354</v>
      </c>
      <c r="I20" s="21">
        <v>878396</v>
      </c>
      <c r="J20" s="21">
        <v>947720</v>
      </c>
      <c r="K20" s="289">
        <v>1009353</v>
      </c>
      <c r="L20" s="173">
        <v>1066689</v>
      </c>
      <c r="N20" s="110"/>
      <c r="O20" s="110"/>
      <c r="P20" s="110"/>
      <c r="Q20" s="110"/>
      <c r="R20" s="110"/>
      <c r="S20" s="82"/>
    </row>
    <row r="21" spans="1:19" ht="20.25" customHeight="1" thickBot="1">
      <c r="A21" s="1"/>
      <c r="B21" s="166" t="s">
        <v>164</v>
      </c>
      <c r="C21" s="178">
        <v>6288609</v>
      </c>
      <c r="D21" s="275">
        <v>6272029</v>
      </c>
      <c r="E21" s="275">
        <v>6271838</v>
      </c>
      <c r="F21" s="275">
        <v>6291791</v>
      </c>
      <c r="G21" s="274">
        <v>6316275</v>
      </c>
      <c r="H21" s="275">
        <v>6317333</v>
      </c>
      <c r="I21" s="275">
        <v>6293472</v>
      </c>
      <c r="J21" s="275">
        <v>6279979</v>
      </c>
      <c r="K21" s="274">
        <v>6274951</v>
      </c>
      <c r="L21" s="290">
        <v>6242450</v>
      </c>
      <c r="N21" s="82"/>
      <c r="O21" s="113"/>
      <c r="P21" s="7"/>
      <c r="Q21" s="82"/>
      <c r="R21" s="82"/>
      <c r="S21" s="82"/>
    </row>
    <row r="22" spans="1:19" ht="20.25" customHeight="1">
      <c r="B22" s="162" t="s">
        <v>167</v>
      </c>
      <c r="C22" s="325"/>
      <c r="D22" s="326"/>
      <c r="E22" s="326"/>
      <c r="F22" s="327"/>
      <c r="G22" s="182"/>
      <c r="H22" s="95"/>
      <c r="I22" s="95"/>
      <c r="J22" s="95"/>
      <c r="K22" s="182"/>
      <c r="L22" s="163"/>
    </row>
    <row r="23" spans="1:19" s="239" customFormat="1" ht="20.25" customHeight="1">
      <c r="B23" s="152" t="s">
        <v>157</v>
      </c>
      <c r="C23" s="328" t="s">
        <v>143</v>
      </c>
      <c r="D23" s="329" t="s">
        <v>143</v>
      </c>
      <c r="E23" s="329" t="s">
        <v>143</v>
      </c>
      <c r="F23" s="330" t="s">
        <v>143</v>
      </c>
      <c r="G23" s="174">
        <f>SUM(G24:G26)</f>
        <v>4548385</v>
      </c>
      <c r="H23" s="159">
        <f t="shared" ref="H23:L23" si="4">SUM(H24:H26)</f>
        <v>4565319</v>
      </c>
      <c r="I23" s="159">
        <f t="shared" si="4"/>
        <v>4719129</v>
      </c>
      <c r="J23" s="159">
        <f t="shared" si="4"/>
        <v>4468527</v>
      </c>
      <c r="K23" s="174">
        <f t="shared" si="4"/>
        <v>4350325</v>
      </c>
      <c r="L23" s="175">
        <f t="shared" si="4"/>
        <v>4227128</v>
      </c>
    </row>
    <row r="24" spans="1:19" ht="20.25" customHeight="1">
      <c r="B24" s="153" t="s">
        <v>168</v>
      </c>
      <c r="C24" s="323" t="s">
        <v>143</v>
      </c>
      <c r="D24" s="324" t="s">
        <v>143</v>
      </c>
      <c r="E24" s="324" t="s">
        <v>143</v>
      </c>
      <c r="F24" s="331" t="s">
        <v>143</v>
      </c>
      <c r="G24" s="172">
        <v>85574</v>
      </c>
      <c r="H24" s="21">
        <v>81441</v>
      </c>
      <c r="I24" s="21">
        <v>84538</v>
      </c>
      <c r="J24" s="21">
        <v>77771</v>
      </c>
      <c r="K24" s="172">
        <v>81619</v>
      </c>
      <c r="L24" s="173">
        <v>66578</v>
      </c>
    </row>
    <row r="25" spans="1:19" ht="20.25" customHeight="1">
      <c r="B25" s="153" t="s">
        <v>160</v>
      </c>
      <c r="C25" s="323" t="s">
        <v>143</v>
      </c>
      <c r="D25" s="324" t="s">
        <v>143</v>
      </c>
      <c r="E25" s="324" t="s">
        <v>143</v>
      </c>
      <c r="F25" s="331" t="s">
        <v>143</v>
      </c>
      <c r="G25" s="172">
        <v>4385742</v>
      </c>
      <c r="H25" s="21">
        <v>4379630</v>
      </c>
      <c r="I25" s="21">
        <v>4475541</v>
      </c>
      <c r="J25" s="21">
        <v>4171810</v>
      </c>
      <c r="K25" s="172">
        <v>4042605</v>
      </c>
      <c r="L25" s="173">
        <v>3923778</v>
      </c>
    </row>
    <row r="26" spans="1:19" ht="20.25" customHeight="1" thickBot="1">
      <c r="B26" s="153" t="s">
        <v>169</v>
      </c>
      <c r="C26" s="332" t="s">
        <v>143</v>
      </c>
      <c r="D26" s="333" t="s">
        <v>143</v>
      </c>
      <c r="E26" s="333" t="s">
        <v>143</v>
      </c>
      <c r="F26" s="334" t="s">
        <v>143</v>
      </c>
      <c r="G26" s="172">
        <v>77069</v>
      </c>
      <c r="H26" s="21">
        <v>104248</v>
      </c>
      <c r="I26" s="21">
        <v>159050</v>
      </c>
      <c r="J26" s="21">
        <v>218946</v>
      </c>
      <c r="K26" s="172">
        <v>226101</v>
      </c>
      <c r="L26" s="173">
        <v>236772</v>
      </c>
    </row>
    <row r="27" spans="1:19" s="500" customFormat="1" ht="20.25" customHeight="1" thickBot="1">
      <c r="B27" s="168" t="s">
        <v>170</v>
      </c>
      <c r="C27" s="322" t="s">
        <v>143</v>
      </c>
      <c r="D27" s="335" t="s">
        <v>143</v>
      </c>
      <c r="E27" s="335" t="s">
        <v>143</v>
      </c>
      <c r="F27" s="336" t="s">
        <v>143</v>
      </c>
      <c r="G27" s="292">
        <v>18</v>
      </c>
      <c r="H27" s="261">
        <v>19.2</v>
      </c>
      <c r="I27" s="261">
        <v>18.2</v>
      </c>
      <c r="J27" s="261">
        <v>17.5</v>
      </c>
      <c r="K27" s="292">
        <v>16.5</v>
      </c>
      <c r="L27" s="341">
        <v>17.899999999999999</v>
      </c>
    </row>
    <row r="28" spans="1:19" ht="20.25" customHeight="1">
      <c r="B28" s="169" t="s">
        <v>163</v>
      </c>
      <c r="C28" s="325" t="s">
        <v>143</v>
      </c>
      <c r="D28" s="326" t="s">
        <v>143</v>
      </c>
      <c r="E28" s="326" t="s">
        <v>143</v>
      </c>
      <c r="F28" s="327" t="s">
        <v>143</v>
      </c>
      <c r="G28" s="282">
        <f>SUM(G29:G31)</f>
        <v>4549031</v>
      </c>
      <c r="H28" s="283">
        <f t="shared" ref="H28" si="5">SUM(H29:H31)</f>
        <v>4532090</v>
      </c>
      <c r="I28" s="283">
        <f t="shared" ref="I28" si="6">SUM(I29:I31)</f>
        <v>4635182</v>
      </c>
      <c r="J28" s="283">
        <f t="shared" ref="J28" si="7">SUM(J29:J31)</f>
        <v>4599374</v>
      </c>
      <c r="K28" s="282">
        <f t="shared" ref="K28" si="8">SUM(K29:K31)</f>
        <v>4398038</v>
      </c>
      <c r="L28" s="286">
        <f t="shared" ref="L28" si="9">SUM(L29:L31)</f>
        <v>4285747</v>
      </c>
    </row>
    <row r="29" spans="1:19" ht="20.25" customHeight="1">
      <c r="B29" s="153" t="s">
        <v>168</v>
      </c>
      <c r="C29" s="323" t="s">
        <v>143</v>
      </c>
      <c r="D29" s="324" t="s">
        <v>143</v>
      </c>
      <c r="E29" s="324" t="s">
        <v>143</v>
      </c>
      <c r="F29" s="331" t="s">
        <v>143</v>
      </c>
      <c r="G29" s="172">
        <v>78707</v>
      </c>
      <c r="H29" s="21">
        <v>73828</v>
      </c>
      <c r="I29" s="21">
        <v>68740</v>
      </c>
      <c r="J29" s="21">
        <v>77953</v>
      </c>
      <c r="K29" s="172">
        <v>77779</v>
      </c>
      <c r="L29" s="173">
        <v>79253</v>
      </c>
    </row>
    <row r="30" spans="1:19" ht="20.25" customHeight="1">
      <c r="B30" s="153" t="s">
        <v>160</v>
      </c>
      <c r="C30" s="323" t="s">
        <v>143</v>
      </c>
      <c r="D30" s="324" t="s">
        <v>143</v>
      </c>
      <c r="E30" s="324" t="s">
        <v>143</v>
      </c>
      <c r="F30" s="331" t="s">
        <v>143</v>
      </c>
      <c r="G30" s="172">
        <v>4397976</v>
      </c>
      <c r="H30" s="21">
        <v>4370181</v>
      </c>
      <c r="I30" s="21">
        <v>4431149</v>
      </c>
      <c r="J30" s="21">
        <v>4338987</v>
      </c>
      <c r="K30" s="172">
        <v>4091609</v>
      </c>
      <c r="L30" s="173">
        <v>3975410</v>
      </c>
    </row>
    <row r="31" spans="1:19" ht="20.25" customHeight="1" thickBot="1">
      <c r="B31" s="156" t="s">
        <v>169</v>
      </c>
      <c r="C31" s="332" t="s">
        <v>143</v>
      </c>
      <c r="D31" s="333" t="s">
        <v>143</v>
      </c>
      <c r="E31" s="333" t="s">
        <v>143</v>
      </c>
      <c r="F31" s="334" t="s">
        <v>143</v>
      </c>
      <c r="G31" s="510">
        <v>72348</v>
      </c>
      <c r="H31" s="511">
        <v>88081</v>
      </c>
      <c r="I31" s="511">
        <v>135293</v>
      </c>
      <c r="J31" s="511">
        <v>182434</v>
      </c>
      <c r="K31" s="510">
        <v>228650</v>
      </c>
      <c r="L31" s="512">
        <v>231084</v>
      </c>
    </row>
    <row r="32" spans="1:19" ht="20.25" customHeight="1"/>
  </sheetData>
  <mergeCells count="5">
    <mergeCell ref="K3:L3"/>
    <mergeCell ref="B1:L1"/>
    <mergeCell ref="B3:B4"/>
    <mergeCell ref="C3:F3"/>
    <mergeCell ref="G3:J3"/>
  </mergeCells>
  <pageMargins left="0.7" right="0.7" top="0.75" bottom="0.75" header="0.3" footer="0.3"/>
  <pageSetup paperSize="9" scale="59" orientation="portrait" horizontalDpi="4294967294" r:id="rId1"/>
  <colBreaks count="1" manualBreakCount="1">
    <brk id="12" max="1048575" man="1"/>
  </colBreaks>
  <ignoredErrors>
    <ignoredError sqref="G28:L2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Skonsolidowany RZiS</vt:lpstr>
      <vt:lpstr>Segmenty</vt:lpstr>
      <vt:lpstr>Skonsolidowany bilans</vt:lpstr>
      <vt:lpstr>Skonsolidowany CF</vt:lpstr>
      <vt:lpstr>KPI_segment usług</vt:lpstr>
      <vt:lpstr>KPI - segment TV</vt:lpstr>
      <vt:lpstr>KPI_segment usług_historyczne</vt:lpstr>
      <vt:lpstr>Arkusz1</vt:lpstr>
      <vt:lpstr>'KPI - segment TV'!_Toc377043859</vt:lpstr>
      <vt:lpstr>'KPI - segment TV'!_Toc377043860</vt:lpstr>
      <vt:lpstr>'KPI - segment TV'!_Toc377043862</vt:lpstr>
      <vt:lpstr>'KPI - segment TV'!_Toc377043863</vt:lpstr>
      <vt:lpstr>'KPI - segment TV'!Obszar_wydruku</vt:lpstr>
      <vt:lpstr>'KPI_segment usług'!Obszar_wydruku</vt:lpstr>
      <vt:lpstr>'KPI_segment usług_historyczne'!Obszar_wydruku</vt:lpstr>
      <vt:lpstr>'Skonsolidowany CF'!OLE_LINK1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egieniusz</cp:lastModifiedBy>
  <cp:lastPrinted>2013-11-06T09:33:57Z</cp:lastPrinted>
  <dcterms:created xsi:type="dcterms:W3CDTF">2008-08-25T12:12:22Z</dcterms:created>
  <dcterms:modified xsi:type="dcterms:W3CDTF">2015-03-03T14:18:36Z</dcterms:modified>
</cp:coreProperties>
</file>