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75" windowWidth="20610" windowHeight="5040" tabRatio="609"/>
  </bookViews>
  <sheets>
    <sheet name="Skonsolidowany RZiS" sheetId="18" r:id="rId1"/>
    <sheet name="Segmenty" sheetId="17" r:id="rId2"/>
    <sheet name="Skonsolidowany bilans" sheetId="13" r:id="rId3"/>
    <sheet name="Skonsolidowany CF" sheetId="12" r:id="rId4"/>
    <sheet name="KPI_segment usług" sheetId="9" r:id="rId5"/>
    <sheet name="KPI - segment TV" sheetId="10" r:id="rId6"/>
    <sheet name="KPI_segment usług_historyczne" sheetId="19" r:id="rId7"/>
    <sheet name="Skonsolidowany RZiS_Stara GK CP" sheetId="15" r:id="rId8"/>
    <sheet name="Skonsolidowany RZiS_Metelem" sheetId="20" r:id="rId9"/>
  </sheets>
  <definedNames>
    <definedName name="_Toc377043859" localSheetId="5">'KPI - segment TV'!$C$42</definedName>
    <definedName name="_Toc377043860" localSheetId="5">'KPI - segment TV'!$D$42</definedName>
    <definedName name="_Toc377043862" localSheetId="5">'KPI - segment TV'!$F$42</definedName>
    <definedName name="_Toc377043863" localSheetId="5">'KPI - segment TV'!$G$42</definedName>
    <definedName name="_xlnm.Print_Area" localSheetId="5">'KPI - segment TV'!$A$1:$H$68</definedName>
    <definedName name="_xlnm.Print_Area" localSheetId="4">'KPI_segment usług'!$A$2:$H$24</definedName>
    <definedName name="_xlnm.Print_Area" localSheetId="6">'KPI_segment usług_historyczne'!$A$2:$L$24</definedName>
    <definedName name="OLE_LINK1" localSheetId="3">'Skonsolidowany CF'!$B$9</definedName>
  </definedNames>
  <calcPr calcId="125725"/>
</workbook>
</file>

<file path=xl/calcChain.xml><?xml version="1.0" encoding="utf-8"?>
<calcChain xmlns="http://schemas.openxmlformats.org/spreadsheetml/2006/main">
  <c r="E13" i="13"/>
  <c r="E14"/>
  <c r="E12"/>
  <c r="E11"/>
  <c r="E10"/>
  <c r="E9"/>
  <c r="E8"/>
  <c r="J9" i="20"/>
  <c r="K9"/>
  <c r="I9"/>
  <c r="H9"/>
  <c r="F9"/>
  <c r="E9"/>
  <c r="D9"/>
  <c r="C9"/>
  <c r="B9"/>
  <c r="J4"/>
  <c r="K4"/>
  <c r="I4"/>
  <c r="H4"/>
  <c r="F4"/>
  <c r="E4"/>
  <c r="D4"/>
  <c r="C4"/>
  <c r="B4"/>
  <c r="J17" i="15"/>
  <c r="J16"/>
  <c r="J15"/>
  <c r="J14"/>
  <c r="J13"/>
  <c r="J12"/>
  <c r="J11"/>
  <c r="J10"/>
  <c r="J8"/>
  <c r="J7"/>
  <c r="J6"/>
  <c r="J5"/>
  <c r="H5" i="19"/>
  <c r="I5"/>
  <c r="J5"/>
  <c r="G5"/>
  <c r="L27"/>
  <c r="K27"/>
  <c r="J27"/>
  <c r="I27"/>
  <c r="H27"/>
  <c r="G27"/>
  <c r="H23"/>
  <c r="I23"/>
  <c r="J23"/>
  <c r="K23"/>
  <c r="L23"/>
  <c r="G23"/>
  <c r="D13"/>
  <c r="E13"/>
  <c r="F13"/>
  <c r="G13"/>
  <c r="H13"/>
  <c r="I13"/>
  <c r="J13"/>
  <c r="K13"/>
  <c r="L13"/>
  <c r="C13"/>
  <c r="D7"/>
  <c r="D21" s="1"/>
  <c r="E7"/>
  <c r="E21" s="1"/>
  <c r="F7"/>
  <c r="F21" s="1"/>
  <c r="G7"/>
  <c r="G21" s="1"/>
  <c r="H7"/>
  <c r="H21" s="1"/>
  <c r="I7"/>
  <c r="I21" s="1"/>
  <c r="J7"/>
  <c r="J21" s="1"/>
  <c r="K7"/>
  <c r="K21" s="1"/>
  <c r="L7"/>
  <c r="L21" s="1"/>
  <c r="G13" i="9"/>
  <c r="F13"/>
  <c r="D13"/>
  <c r="C13"/>
  <c r="G7"/>
  <c r="F7"/>
  <c r="D7"/>
  <c r="C7"/>
  <c r="C7" i="19"/>
  <c r="C21" s="1"/>
  <c r="K5" l="1"/>
  <c r="L5"/>
  <c r="J19" i="20"/>
  <c r="J27" s="1"/>
  <c r="J28" s="1"/>
  <c r="D19"/>
  <c r="K27"/>
  <c r="K28" s="1"/>
  <c r="E19"/>
  <c r="E27" s="1"/>
  <c r="E28" s="1"/>
  <c r="I28"/>
  <c r="C27"/>
  <c r="C28" s="1"/>
  <c r="H27" l="1"/>
  <c r="H28" s="1"/>
  <c r="G28"/>
  <c r="D27"/>
  <c r="D28" s="1"/>
  <c r="F28"/>
  <c r="B27"/>
  <c r="B28" s="1"/>
  <c r="H31" i="9" l="1"/>
  <c r="E31"/>
  <c r="G27"/>
  <c r="F27"/>
  <c r="D27"/>
  <c r="C27"/>
  <c r="H30"/>
  <c r="H29"/>
  <c r="H28"/>
  <c r="E30"/>
  <c r="E29"/>
  <c r="E28"/>
  <c r="H26"/>
  <c r="H25"/>
  <c r="H24"/>
  <c r="E25"/>
  <c r="E26"/>
  <c r="E24"/>
  <c r="G23"/>
  <c r="G5" s="1"/>
  <c r="F23"/>
  <c r="D23"/>
  <c r="D5" s="1"/>
  <c r="C23"/>
  <c r="H21"/>
  <c r="H19"/>
  <c r="E21"/>
  <c r="E19"/>
  <c r="H14"/>
  <c r="H15"/>
  <c r="H16"/>
  <c r="H17"/>
  <c r="H18"/>
  <c r="H13"/>
  <c r="E14"/>
  <c r="E15"/>
  <c r="E16"/>
  <c r="E17"/>
  <c r="E18"/>
  <c r="E13"/>
  <c r="F5"/>
  <c r="H8"/>
  <c r="H9"/>
  <c r="H10"/>
  <c r="H11"/>
  <c r="H12"/>
  <c r="H7"/>
  <c r="E8"/>
  <c r="E9"/>
  <c r="E10"/>
  <c r="E11"/>
  <c r="E12"/>
  <c r="E7"/>
  <c r="F9" i="15"/>
  <c r="J9"/>
  <c r="K9"/>
  <c r="I9"/>
  <c r="H9"/>
  <c r="G9"/>
  <c r="E9"/>
  <c r="D9"/>
  <c r="C9"/>
  <c r="B9"/>
  <c r="J4"/>
  <c r="E4"/>
  <c r="K4"/>
  <c r="G4"/>
  <c r="C4"/>
  <c r="F4"/>
  <c r="I4"/>
  <c r="E23" i="9" l="1"/>
  <c r="E27"/>
  <c r="H27"/>
  <c r="C5"/>
  <c r="E5" s="1"/>
  <c r="H23"/>
  <c r="J19" i="15"/>
  <c r="F19"/>
  <c r="K19"/>
  <c r="C19"/>
  <c r="G19"/>
  <c r="I19"/>
  <c r="E19"/>
  <c r="B4"/>
  <c r="B19" s="1"/>
  <c r="D4"/>
  <c r="D19" s="1"/>
  <c r="H4"/>
  <c r="H19" s="1"/>
  <c r="H5" i="9"/>
  <c r="E27" i="18"/>
  <c r="H18"/>
  <c r="E18"/>
  <c r="H27" i="15" l="1"/>
  <c r="H28" s="1"/>
  <c r="H23"/>
  <c r="H25" s="1"/>
  <c r="F27"/>
  <c r="F28" s="1"/>
  <c r="F23"/>
  <c r="F25" s="1"/>
  <c r="K27"/>
  <c r="K28" s="1"/>
  <c r="K23"/>
  <c r="K25" s="1"/>
  <c r="D27"/>
  <c r="D28" s="1"/>
  <c r="D23"/>
  <c r="D25" s="1"/>
  <c r="G27"/>
  <c r="G28" s="1"/>
  <c r="G23"/>
  <c r="G25" s="1"/>
  <c r="J27"/>
  <c r="J28" s="1"/>
  <c r="J23"/>
  <c r="J25" s="1"/>
  <c r="I27"/>
  <c r="I28" s="1"/>
  <c r="I23"/>
  <c r="I25" s="1"/>
  <c r="E27"/>
  <c r="E28" s="1"/>
  <c r="E23"/>
  <c r="E25" s="1"/>
  <c r="B27"/>
  <c r="B28" s="1"/>
  <c r="B23"/>
  <c r="B25" s="1"/>
  <c r="C27"/>
  <c r="C28" s="1"/>
  <c r="C23"/>
  <c r="C25" s="1"/>
  <c r="H13" i="18"/>
  <c r="E13"/>
  <c r="S14" i="17"/>
  <c r="S13"/>
  <c r="R13"/>
  <c r="L14"/>
  <c r="L13"/>
  <c r="G14"/>
  <c r="G13"/>
  <c r="J10"/>
  <c r="J7"/>
  <c r="E10"/>
  <c r="E7"/>
  <c r="Q12"/>
  <c r="Q13"/>
  <c r="Q14"/>
  <c r="R14"/>
  <c r="T14" s="1"/>
  <c r="M10"/>
  <c r="M7"/>
  <c r="H10"/>
  <c r="H7"/>
  <c r="C10"/>
  <c r="C7"/>
  <c r="H42" i="10"/>
  <c r="H43"/>
  <c r="H44"/>
  <c r="H45"/>
  <c r="H46"/>
  <c r="H47"/>
  <c r="H48"/>
  <c r="H49"/>
  <c r="H50"/>
  <c r="H51"/>
  <c r="H52"/>
  <c r="H53"/>
  <c r="H54"/>
  <c r="H55"/>
  <c r="H56"/>
  <c r="H59"/>
  <c r="H60"/>
  <c r="H41"/>
  <c r="E42"/>
  <c r="E43"/>
  <c r="E44"/>
  <c r="E45"/>
  <c r="E46"/>
  <c r="E47"/>
  <c r="E48"/>
  <c r="E49"/>
  <c r="E50"/>
  <c r="E51"/>
  <c r="E52"/>
  <c r="E53"/>
  <c r="E54"/>
  <c r="E55"/>
  <c r="E56"/>
  <c r="E59"/>
  <c r="E60"/>
  <c r="E41"/>
  <c r="H7"/>
  <c r="H8"/>
  <c r="H9"/>
  <c r="H10"/>
  <c r="H11"/>
  <c r="H12"/>
  <c r="H13"/>
  <c r="H14"/>
  <c r="H15"/>
  <c r="H16"/>
  <c r="H17"/>
  <c r="H18"/>
  <c r="H19"/>
  <c r="H20"/>
  <c r="H21"/>
  <c r="H24"/>
  <c r="H25"/>
  <c r="H6"/>
  <c r="H5"/>
  <c r="H4"/>
  <c r="E5"/>
  <c r="E6"/>
  <c r="E7"/>
  <c r="E8"/>
  <c r="E9"/>
  <c r="E10"/>
  <c r="E11"/>
  <c r="E12"/>
  <c r="E13"/>
  <c r="E14"/>
  <c r="E15"/>
  <c r="E16"/>
  <c r="E17"/>
  <c r="E18"/>
  <c r="E19"/>
  <c r="E20"/>
  <c r="E21"/>
  <c r="E24"/>
  <c r="E25"/>
  <c r="E4"/>
  <c r="T13" i="17" l="1"/>
  <c r="G7"/>
  <c r="E23" i="13"/>
  <c r="C15"/>
  <c r="H27" i="18"/>
  <c r="H24"/>
  <c r="E24"/>
  <c r="H22"/>
  <c r="E22"/>
  <c r="H21"/>
  <c r="E21"/>
  <c r="H20"/>
  <c r="E20"/>
  <c r="H17"/>
  <c r="E17"/>
  <c r="H16"/>
  <c r="E16"/>
  <c r="H15"/>
  <c r="E15"/>
  <c r="H14"/>
  <c r="E14"/>
  <c r="H12"/>
  <c r="E12"/>
  <c r="H11"/>
  <c r="E11"/>
  <c r="H10"/>
  <c r="E10"/>
  <c r="G9"/>
  <c r="F9"/>
  <c r="D9"/>
  <c r="C9"/>
  <c r="H8"/>
  <c r="E8"/>
  <c r="H7"/>
  <c r="E7"/>
  <c r="H6"/>
  <c r="E6"/>
  <c r="H5"/>
  <c r="E5"/>
  <c r="G4"/>
  <c r="F4"/>
  <c r="D4"/>
  <c r="C4"/>
  <c r="G19" l="1"/>
  <c r="H9"/>
  <c r="E9"/>
  <c r="C19"/>
  <c r="C23" s="1"/>
  <c r="H4"/>
  <c r="D19"/>
  <c r="C29"/>
  <c r="G23"/>
  <c r="G25" s="1"/>
  <c r="G26" s="1"/>
  <c r="G29"/>
  <c r="G30" s="1"/>
  <c r="F19"/>
  <c r="E4"/>
  <c r="E19" l="1"/>
  <c r="D23"/>
  <c r="D25" s="1"/>
  <c r="D26" s="1"/>
  <c r="D29"/>
  <c r="D30" s="1"/>
  <c r="F23"/>
  <c r="F29"/>
  <c r="H19"/>
  <c r="C25"/>
  <c r="C26" s="1"/>
  <c r="C30"/>
  <c r="E26" l="1"/>
  <c r="E25"/>
  <c r="E23"/>
  <c r="E29"/>
  <c r="F25"/>
  <c r="H23"/>
  <c r="H29"/>
  <c r="F30"/>
  <c r="H25" l="1"/>
  <c r="F26"/>
  <c r="H26" s="1"/>
  <c r="E39" i="12"/>
  <c r="E40"/>
  <c r="E20"/>
  <c r="E22"/>
  <c r="E19"/>
  <c r="S9" i="17"/>
  <c r="R9"/>
  <c r="Q9"/>
  <c r="L9"/>
  <c r="G9"/>
  <c r="T9" l="1"/>
  <c r="R8"/>
  <c r="D32" i="13" l="1"/>
  <c r="D34" s="1"/>
  <c r="C32"/>
  <c r="C34" s="1"/>
  <c r="E32" l="1"/>
  <c r="E27" i="12"/>
  <c r="E5" i="13" l="1"/>
  <c r="E6"/>
  <c r="E4"/>
  <c r="D15"/>
  <c r="Q11" i="17"/>
  <c r="L11"/>
  <c r="G11"/>
  <c r="S11"/>
  <c r="R11"/>
  <c r="S6"/>
  <c r="S7"/>
  <c r="S8"/>
  <c r="S10"/>
  <c r="S5"/>
  <c r="R6"/>
  <c r="R7"/>
  <c r="R10"/>
  <c r="R5"/>
  <c r="Q6"/>
  <c r="Q7"/>
  <c r="Q8"/>
  <c r="Q10"/>
  <c r="Q5"/>
  <c r="L6"/>
  <c r="L7"/>
  <c r="L8"/>
  <c r="L10"/>
  <c r="L5"/>
  <c r="G5"/>
  <c r="G6"/>
  <c r="G8"/>
  <c r="G10"/>
  <c r="T11" l="1"/>
  <c r="T10"/>
  <c r="T5"/>
  <c r="T6"/>
  <c r="T8"/>
  <c r="T7"/>
  <c r="D51" i="13" l="1"/>
  <c r="C51"/>
  <c r="D42"/>
  <c r="C42"/>
  <c r="C25"/>
  <c r="D25"/>
  <c r="E44"/>
  <c r="E45"/>
  <c r="E47"/>
  <c r="E48"/>
  <c r="E49"/>
  <c r="E50"/>
  <c r="E43"/>
  <c r="E36"/>
  <c r="E37"/>
  <c r="E39"/>
  <c r="E40"/>
  <c r="E41"/>
  <c r="E35"/>
  <c r="E29"/>
  <c r="E31"/>
  <c r="E28"/>
  <c r="E16"/>
  <c r="E17"/>
  <c r="E18"/>
  <c r="E19"/>
  <c r="E20"/>
  <c r="E21"/>
  <c r="E34" i="12"/>
  <c r="E46"/>
  <c r="E45"/>
  <c r="E36"/>
  <c r="E30"/>
  <c r="E29"/>
  <c r="E28"/>
  <c r="E25"/>
  <c r="E24"/>
  <c r="E18"/>
  <c r="E17"/>
  <c r="E16"/>
  <c r="E15"/>
  <c r="E14"/>
  <c r="E13"/>
  <c r="E12"/>
  <c r="E11"/>
  <c r="E10"/>
  <c r="E9"/>
  <c r="E8"/>
  <c r="E7"/>
  <c r="E6"/>
  <c r="E4"/>
  <c r="D43"/>
  <c r="C43"/>
  <c r="D35"/>
  <c r="C35"/>
  <c r="D5"/>
  <c r="C5"/>
  <c r="C23" l="1"/>
  <c r="C26" s="1"/>
  <c r="C44" s="1"/>
  <c r="D23"/>
  <c r="E42" i="13"/>
  <c r="C52"/>
  <c r="C53" s="1"/>
  <c r="E35" i="12"/>
  <c r="E43"/>
  <c r="E5"/>
  <c r="D52" i="13"/>
  <c r="D53" s="1"/>
  <c r="E25"/>
  <c r="C26"/>
  <c r="E15"/>
  <c r="D26"/>
  <c r="E51"/>
  <c r="E34"/>
  <c r="D26" i="12" l="1"/>
  <c r="E23"/>
  <c r="C47"/>
  <c r="E52" i="13"/>
  <c r="E53"/>
  <c r="E26"/>
  <c r="D44" i="12" l="1"/>
  <c r="E26"/>
  <c r="D47" l="1"/>
  <c r="E44"/>
  <c r="E47" l="1"/>
</calcChain>
</file>

<file path=xl/sharedStrings.xml><?xml version="1.0" encoding="utf-8"?>
<sst xmlns="http://schemas.openxmlformats.org/spreadsheetml/2006/main" count="480" uniqueCount="240">
  <si>
    <t>EBITDA</t>
  </si>
  <si>
    <t>Wynagrodzenia i świadczenia na rzecz pracowników</t>
  </si>
  <si>
    <t>Zysk/(strata) z działalności operacyjnej</t>
  </si>
  <si>
    <t>Podatek dochodowy</t>
  </si>
  <si>
    <t>marża EBITDA</t>
  </si>
  <si>
    <t>AKTYWA</t>
  </si>
  <si>
    <t>Zestawy odbiorcze</t>
  </si>
  <si>
    <t>Inne rzeczowe aktywa trwałe</t>
  </si>
  <si>
    <t>Nieruchomości inwestycyjne</t>
  </si>
  <si>
    <t>Aktywa z tytułu odroczonego podatku dochodowego</t>
  </si>
  <si>
    <t>Wartość firmy</t>
  </si>
  <si>
    <t>Aktywa trwałe razem</t>
  </si>
  <si>
    <t>Zapasy</t>
  </si>
  <si>
    <t>Środki pieniężne i ich ekwiwalenty</t>
  </si>
  <si>
    <t>Aktywa obrotowe razem</t>
  </si>
  <si>
    <t>Aktywa razem</t>
  </si>
  <si>
    <t>PASYWA</t>
  </si>
  <si>
    <t>Kapitał zakładowy</t>
  </si>
  <si>
    <t>Kapitał własny razem</t>
  </si>
  <si>
    <t>Zobowiązania z tytułu kredytów i pożyczek</t>
  </si>
  <si>
    <t>Zobowiązania z tytułu leasingu finansowego</t>
  </si>
  <si>
    <t>Inne długoterminowe zobowiązania i rezerwy</t>
  </si>
  <si>
    <t>Zobowiązania długoterminowe razem</t>
  </si>
  <si>
    <t>Zobowiązania z tytułu podatku dochodowego</t>
  </si>
  <si>
    <t xml:space="preserve">Zobowiązania z tytułu dostaw i usług oraz pozostałe zobowiązania </t>
  </si>
  <si>
    <t>Zobowiązania krótkoterminowe razem</t>
  </si>
  <si>
    <t>Zobowiązania razem</t>
  </si>
  <si>
    <t>Korekty:</t>
  </si>
  <si>
    <t xml:space="preserve">Odsetki </t>
  </si>
  <si>
    <t>Zmiana stanu zapasów</t>
  </si>
  <si>
    <t>Zmiana stanu należności i innych aktywów</t>
  </si>
  <si>
    <t>Inne korekty</t>
  </si>
  <si>
    <t>Podatek dochodowy zapłacony</t>
  </si>
  <si>
    <t>Odsetki otrzymane dotyczące działalności operacyjnej</t>
  </si>
  <si>
    <t>Nabycie wartości niematerialnych</t>
  </si>
  <si>
    <t>Nabycie rzeczowych aktywów trwałych</t>
  </si>
  <si>
    <t>Spłata zobowiązań z tytułu leasingu finansowego</t>
  </si>
  <si>
    <t>Zmiana netto środków pieniężnych i ich ekwiwalentów</t>
  </si>
  <si>
    <t>Środki pieniężne i ich ekwiwalenty na początek okresu</t>
  </si>
  <si>
    <t>Zmiana stanu środków pieniężnych z tytułu różnic kursowych</t>
  </si>
  <si>
    <t>Spłata otrzymanych kredytów i pożyczek</t>
  </si>
  <si>
    <t>Kaucje otrzymane za wydany sprzęt</t>
  </si>
  <si>
    <t>Udzielone pożyczki</t>
  </si>
  <si>
    <t>Wpływy ze zbycia niefinansowych aktywów trwałych</t>
  </si>
  <si>
    <t>Zysk z działalności operacyjnej</t>
  </si>
  <si>
    <t>Płatności za licencje filmowe i sportowe</t>
  </si>
  <si>
    <t>Amortyzacja licencji filmowych i sportowych</t>
  </si>
  <si>
    <t>Wartość sprzedanych aktywów programowych</t>
  </si>
  <si>
    <t>Zmiana stanu produkcji własnej oraz zaliczek na produkcję własną</t>
  </si>
  <si>
    <t>Wycena instrumentów zabezpieczających</t>
  </si>
  <si>
    <t>Marki</t>
  </si>
  <si>
    <t>Długoterminowe aktywa programowe</t>
  </si>
  <si>
    <t>Krótkoterminowe aktywa programowe</t>
  </si>
  <si>
    <t xml:space="preserve">Inne wartości niematerialne </t>
  </si>
  <si>
    <t>Zmiana / %</t>
  </si>
  <si>
    <t>Polsat2</t>
  </si>
  <si>
    <t>Polsat News</t>
  </si>
  <si>
    <t>Polsat Sport</t>
  </si>
  <si>
    <t>Polsat Film</t>
  </si>
  <si>
    <t>Polsat Cafe</t>
  </si>
  <si>
    <t>Polsat Play</t>
  </si>
  <si>
    <t>Polsat Sport Extra</t>
  </si>
  <si>
    <t>Polsat</t>
  </si>
  <si>
    <r>
      <t xml:space="preserve">    POLSAT</t>
    </r>
    <r>
      <rPr>
        <sz val="11"/>
        <color rgb="FF000000"/>
        <rFont val="Calibri"/>
        <family val="2"/>
        <charset val="238"/>
        <scheme val="minor"/>
      </rPr>
      <t xml:space="preserve"> (kanał główny)</t>
    </r>
  </si>
  <si>
    <t>SEGMENT NADAWANIA I PRODUKCJI TELEWIZYJNEJ</t>
  </si>
  <si>
    <t>Zysk netto za okres</t>
  </si>
  <si>
    <t>Straty/(zyski) z tytułu różnic kursowych, netto</t>
  </si>
  <si>
    <t>Zwiększenie netto wartości zestawów odbiorczych w leasingu operacyjnym</t>
  </si>
  <si>
    <t>Środki pieniężne netto z działalności operacyjnej</t>
  </si>
  <si>
    <t>Nabycie udziałów w jednostkach zależnych pomniejszone o przejęte środki pieniężne</t>
  </si>
  <si>
    <t>Środki pieniężne netto z działalności inwestycyjnej</t>
  </si>
  <si>
    <t>Środki pieniężne netto z działalności finansowej</t>
  </si>
  <si>
    <t>SKONSOLIDOWANY RACHUNEK PRZEPŁYWÓW PIENIĘŻNYCH</t>
  </si>
  <si>
    <t>n/a</t>
  </si>
  <si>
    <t>Długoterminowe prowizje dla dystrybutorów rozliczane w czasie</t>
  </si>
  <si>
    <t>Inne aktywa długoterminowe</t>
  </si>
  <si>
    <t>Należności z tytułu dostaw i usług oraz pozostałe należności</t>
  </si>
  <si>
    <t xml:space="preserve">Należności z tytułu podatku dochodowego </t>
  </si>
  <si>
    <t>Krótkoterminowe prowizje dla dystrybutorów rozliczane w czasie</t>
  </si>
  <si>
    <t>Pozostałe aktywa obrotowe</t>
  </si>
  <si>
    <t xml:space="preserve">Nadwyżka wartości emisyjnej akcji powyżej ich wartości nominalnej </t>
  </si>
  <si>
    <t>Pozostałe kapitały</t>
  </si>
  <si>
    <t>Zyski zatrzymane</t>
  </si>
  <si>
    <t xml:space="preserve">Zobowiązania z tytułu leasingu finansowego </t>
  </si>
  <si>
    <t xml:space="preserve">Zobowiązania z tytułu odroczonego podatku dochodowego </t>
  </si>
  <si>
    <t>Przychody przyszłych okresów</t>
  </si>
  <si>
    <t>Pasywa razem</t>
  </si>
  <si>
    <t>GRUPA KAPITAŁOWA CYFROWY POLSAT S.A.</t>
  </si>
  <si>
    <t>Przychody ze sprzedaży usług, produktów, towarów i materiałów</t>
  </si>
  <si>
    <t>Koszty operacyjne</t>
  </si>
  <si>
    <t>Podstawowy i rozwodniony zysk na jedną akcję w złotych</t>
  </si>
  <si>
    <t>Przychody ze sprzedaży sprzętu</t>
  </si>
  <si>
    <t>Pozostałe przychody ze sprzedaży</t>
  </si>
  <si>
    <t>Koszty dystrybucji, marketingu, obsługi i utrzymania klienta</t>
  </si>
  <si>
    <t>Koszt własny sprzedanego sprzętu</t>
  </si>
  <si>
    <t>Inne koszty</t>
  </si>
  <si>
    <t xml:space="preserve">za okres 3 miesięcy zakończony </t>
  </si>
  <si>
    <t>SKONSOLIDOWANY RACHUNEK ZYSKÓW I STRAT</t>
  </si>
  <si>
    <t>(w tys. PLN)</t>
  </si>
  <si>
    <t>Sprzedaż do stron trzecich</t>
  </si>
  <si>
    <t>Sprzedaż pomiędzy segmentami</t>
  </si>
  <si>
    <t>Przychody ze sprzedaży</t>
  </si>
  <si>
    <t xml:space="preserve">Nabycie rzeczowych aktywów trwałych, zestawów odbiorczych i innych wartości niematerialnych </t>
  </si>
  <si>
    <t>Zmiana</t>
  </si>
  <si>
    <t>WYŁĄCZENIA I KOREKTY KONSOLIDACYJNE</t>
  </si>
  <si>
    <t>RAZEM</t>
  </si>
  <si>
    <t xml:space="preserve">GRUPA KAPITAŁOWA CYFROWY POLSAT S A </t>
  </si>
  <si>
    <t>Polsat JimJam [JimJam]</t>
  </si>
  <si>
    <t>Zysk brutto za okres</t>
  </si>
  <si>
    <r>
      <t>Zysk netto przypadający na a</t>
    </r>
    <r>
      <rPr>
        <sz val="11"/>
        <color rgb="FF000000"/>
        <rFont val="Calibri"/>
        <family val="2"/>
        <charset val="238"/>
        <scheme val="minor"/>
      </rPr>
      <t>kcjonariuszy Jednostki Dominującej</t>
    </r>
  </si>
  <si>
    <t xml:space="preserve">Środki pieniężne z działalności operacyjnej </t>
  </si>
  <si>
    <r>
      <t>(1)</t>
    </r>
    <r>
      <rPr>
        <sz val="9"/>
        <color theme="1"/>
        <rFont val="Calibri"/>
        <family val="2"/>
        <charset val="238"/>
        <scheme val="minor"/>
      </rPr>
      <t xml:space="preserve"> NAM, udział w oglądalności w grupie wszyscy 16-49 lat, cała doba</t>
    </r>
  </si>
  <si>
    <t>Polsat Sport News</t>
  </si>
  <si>
    <t>Zysk / strata z działalności inwestycyjnej, netto</t>
  </si>
  <si>
    <t>Udział w zysku jednostki współkontrolowanej wycenianej metodą praw własności</t>
  </si>
  <si>
    <t>Kapitał przypadający na akcjonariuszy Jedostki Dominującej</t>
  </si>
  <si>
    <t>Udziały niekontrolujące</t>
  </si>
  <si>
    <t>Zmiana stanu zobowiązań, rezerw i przychodów przyszłych okresów</t>
  </si>
  <si>
    <r>
      <t>Udział w zysku jednostki</t>
    </r>
    <r>
      <rPr>
        <sz val="11"/>
        <color theme="1"/>
        <rFont val="Calibri"/>
        <family val="2"/>
        <charset val="238"/>
        <scheme val="minor"/>
      </rPr>
      <t xml:space="preserve"> współkontrolowanej wycenianej</t>
    </r>
    <r>
      <rPr>
        <sz val="11"/>
        <color rgb="FF000000"/>
        <rFont val="Calibri"/>
        <family val="2"/>
        <charset val="238"/>
        <scheme val="minor"/>
      </rPr>
      <t xml:space="preserve"> metodą praw własności</t>
    </r>
  </si>
  <si>
    <t>TV4</t>
  </si>
  <si>
    <t>TV6</t>
  </si>
  <si>
    <t>Amortyzacja, utrata wartości i likwidacja</t>
  </si>
  <si>
    <t>Koszty finansowe</t>
  </si>
  <si>
    <t>31 grudnia 2013</t>
  </si>
  <si>
    <t>Otrzymana dywidenda</t>
  </si>
  <si>
    <r>
      <t>Spłata odsetek od kredytów, pożyczek</t>
    </r>
    <r>
      <rPr>
        <sz val="11"/>
        <color theme="1"/>
        <rFont val="Calibri"/>
        <family val="2"/>
        <charset val="238"/>
        <scheme val="minor"/>
      </rPr>
      <t>, obligacji, Cash Pool, leasingu finansowego i zapłacone prowizje*</t>
    </r>
  </si>
  <si>
    <t>30 czerwca 2014</t>
  </si>
  <si>
    <t>30 czerwca 2013</t>
  </si>
  <si>
    <t>za okres 6 miesięcy zakończony</t>
  </si>
  <si>
    <t>Przychody detaliczne od klientów indywidualnych i biznesowych</t>
  </si>
  <si>
    <t>Przychody hurtowe</t>
  </si>
  <si>
    <t>Koszty kontentu</t>
  </si>
  <si>
    <t>Koszty techniczne i rozliczeń międzyoperatorskich</t>
  </si>
  <si>
    <t>Koszty windykacji, odpisów aktualizujących wartość należności i koszt spisanych należności</t>
  </si>
  <si>
    <t>Pozostałe przychody / koszty operacyjne, netto</t>
  </si>
  <si>
    <t>(w mln PLN)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</si>
  <si>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</si>
  <si>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</si>
  <si>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</si>
  <si>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</si>
  <si>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</si>
  <si>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</si>
  <si>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</si>
  <si>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</si>
  <si>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1Q2014</t>
  </si>
  <si>
    <t>2Q2014</t>
  </si>
  <si>
    <t>SKONSOLIDOWANY BILANS
(w mln PLN)</t>
  </si>
  <si>
    <t xml:space="preserve">za okres 6 miesięcy zakończony </t>
  </si>
  <si>
    <t>3 miesiące zakończone 30 czerwca</t>
  </si>
  <si>
    <t>6 miesięcy zakończone 30 czerwca</t>
  </si>
  <si>
    <t>Lokaty krótkoterminowe</t>
  </si>
  <si>
    <t>Środki pieniężne o ograniczonej możliwości dysponownia</t>
  </si>
  <si>
    <t>Zobowiązania z tytułu obligacji</t>
  </si>
  <si>
    <r>
      <t>Zobowiązania z tytułu obligacji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</si>
  <si>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(Zysk)/strata ze sprzedaży rzeczowych aktywów trwałych i wartości niematerialnych</t>
  </si>
  <si>
    <t>Strata na instrumentach pochodnych, netto</t>
  </si>
  <si>
    <t>Wpływy z tytułu realizacji instrumentów poochodnych</t>
  </si>
  <si>
    <t>Zaciągięcie kredytu</t>
  </si>
  <si>
    <t>Spłata obligacji</t>
  </si>
  <si>
    <t>Wypłacone dywidendy</t>
  </si>
  <si>
    <t>Zapłata za usługi doradcze związane z emisją akcji</t>
  </si>
  <si>
    <r>
      <t>Udział w oglądalności</t>
    </r>
    <r>
      <rPr>
        <b/>
        <vertAlign val="superscript"/>
        <sz val="11"/>
        <color theme="1"/>
        <rFont val="Calibri"/>
        <family val="2"/>
        <charset val="238"/>
        <scheme val="minor"/>
      </rPr>
      <t>(1), (7)</t>
    </r>
    <r>
      <rPr>
        <b/>
        <sz val="11"/>
        <color theme="1"/>
        <rFont val="Calibri"/>
        <family val="2"/>
        <charset val="238"/>
        <scheme val="minor"/>
      </rPr>
      <t>, w tym:</t>
    </r>
  </si>
  <si>
    <r>
      <t xml:space="preserve">    Kanały tematyczne</t>
    </r>
    <r>
      <rPr>
        <b/>
        <vertAlign val="superscript"/>
        <sz val="11"/>
        <color rgb="FF000000"/>
        <rFont val="Calibri"/>
        <family val="2"/>
        <charset val="238"/>
        <scheme val="minor"/>
      </rPr>
      <t>(7)</t>
    </r>
  </si>
  <si>
    <t>CI Polsat</t>
  </si>
  <si>
    <r>
      <t>Polsat News 2</t>
    </r>
    <r>
      <rPr>
        <vertAlign val="superscript"/>
        <sz val="11"/>
        <color theme="1"/>
        <rFont val="Calibri"/>
        <family val="2"/>
        <charset val="238"/>
        <scheme val="minor"/>
      </rPr>
      <t>(2)</t>
    </r>
  </si>
  <si>
    <t>Polsat Food</t>
  </si>
  <si>
    <r>
      <t>Polsat Viasat Explore</t>
    </r>
    <r>
      <rPr>
        <vertAlign val="superscript"/>
        <sz val="11"/>
        <color theme="1"/>
        <rFont val="Calibri"/>
        <family val="2"/>
        <charset val="238"/>
        <scheme val="minor"/>
      </rPr>
      <t>(3)(9)</t>
    </r>
  </si>
  <si>
    <r>
      <t>Polsat Viasat History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</si>
  <si>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Viasat Nature</t>
    </r>
    <r>
      <rPr>
        <vertAlign val="superscript"/>
        <sz val="11"/>
        <color theme="1"/>
        <rFont val="Calibri"/>
        <family val="2"/>
        <charset val="238"/>
        <scheme val="minor"/>
      </rPr>
      <t>(3)</t>
    </r>
  </si>
  <si>
    <r>
      <t>Polsat Romans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</si>
  <si>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(8)</t>
    </r>
  </si>
  <si>
    <r>
      <t>TV4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</si>
  <si>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TV6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</si>
  <si>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Udział w rynku reklamy</t>
    </r>
    <r>
      <rPr>
        <b/>
        <vertAlign val="superscript"/>
        <sz val="11"/>
        <rFont val="Calibri"/>
        <family val="2"/>
        <charset val="238"/>
        <scheme val="minor"/>
      </rPr>
      <t>(4)</t>
    </r>
  </si>
  <si>
    <t>n/d</t>
  </si>
  <si>
    <r>
      <t>(2)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Biznes.</t>
    </r>
  </si>
  <si>
    <r>
      <t>(3)</t>
    </r>
    <r>
      <rPr>
        <sz val="9"/>
        <color theme="1"/>
        <rFont val="Calibri"/>
        <family val="2"/>
        <charset val="238"/>
        <scheme val="minor"/>
      </rPr>
      <t xml:space="preserve"> Kanały nadają pod marką „Polsat” od marca 2013 roku, dane dla 1H 2013 dotyczą okresu marzec-czerwiec 2013.</t>
    </r>
  </si>
  <si>
    <r>
      <t>(4)</t>
    </r>
    <r>
      <rPr>
        <sz val="9"/>
        <color theme="1"/>
        <rFont val="Calibri"/>
        <family val="2"/>
        <charset val="238"/>
        <scheme val="minor"/>
      </rPr>
      <t xml:space="preserve"> Szacunki własne na podstawie danych Starlink.</t>
    </r>
  </si>
  <si>
    <r>
      <t>(5)</t>
    </r>
    <r>
      <rPr>
        <sz val="9"/>
        <color theme="1"/>
        <rFont val="Calibri"/>
        <family val="2"/>
        <charset val="238"/>
        <scheme val="minor"/>
      </rPr>
      <t xml:space="preserve"> Kanał nadaje od września 2013 roku, dane za okres nadawania.</t>
    </r>
  </si>
  <si>
    <r>
      <t>(6)</t>
    </r>
    <r>
      <rPr>
        <sz val="9"/>
        <color theme="1"/>
        <rFont val="Calibri"/>
        <family val="2"/>
        <charset val="238"/>
        <scheme val="minor"/>
      </rPr>
      <t xml:space="preserve"> Kanał wliczany do Grupy Polsat od września 2013 roku, prezentowane dane dotyczą pełnych okresów nadawania ujętych w powyższej tabeli.</t>
    </r>
  </si>
  <si>
    <r>
      <t>(7)</t>
    </r>
    <r>
      <rPr>
        <sz val="9"/>
        <color theme="1"/>
        <rFont val="Calibri"/>
        <family val="2"/>
        <charset val="238"/>
        <scheme val="minor"/>
      </rPr>
      <t xml:space="preserve">  Licząc sumaryczne udziały Grupy Polsat i kanałów tematycznych uwzględniamy moment włączenia kanałów do naszego portfolio (udziały kanałów Polsat Viasat są wliczane od marca 2013 roku, a kanałów Polsat Romans,TV4 i TV6 od września 2013 roku, pozostałe miesiące są liczone z zerową oglądalnością).</t>
    </r>
  </si>
  <si>
    <r>
      <t>(8)</t>
    </r>
    <r>
      <rPr>
        <sz val="9"/>
        <color theme="1"/>
        <rFont val="Calibri"/>
        <family val="2"/>
        <charset val="238"/>
        <scheme val="minor"/>
      </rPr>
      <t xml:space="preserve"> Kanał nadaje od maja 2014 roku, dane za okres nadawania.</t>
    </r>
  </si>
  <si>
    <r>
      <t>(9)</t>
    </r>
    <r>
      <rPr>
        <sz val="9"/>
        <color theme="1"/>
        <rFont val="Calibri"/>
        <family val="2"/>
        <charset val="238"/>
        <scheme val="minor"/>
      </rPr>
      <t xml:space="preserve"> Kanał do 29 kwietnia nadawał jako Polsat Viasat Explorer.</t>
    </r>
  </si>
  <si>
    <r>
      <t>Kanały Polsatu; zasięg techniczny</t>
    </r>
    <r>
      <rPr>
        <b/>
        <vertAlign val="superscript"/>
        <sz val="11"/>
        <rFont val="Calibri"/>
        <family val="2"/>
        <charset val="238"/>
        <scheme val="minor"/>
      </rPr>
      <t>(1)</t>
    </r>
  </si>
  <si>
    <r>
      <t>Polsat Viasat Explorer</t>
    </r>
    <r>
      <rPr>
        <vertAlign val="superscript"/>
        <sz val="11"/>
        <color theme="1"/>
        <rFont val="Calibri"/>
        <family val="2"/>
        <charset val="238"/>
        <scheme val="minor"/>
      </rPr>
      <t>(3)(7)</t>
    </r>
  </si>
  <si>
    <r>
      <t>Polsat Romance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</si>
  <si>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Disco Polo Music</t>
    </r>
    <r>
      <rPr>
        <vertAlign val="superscript"/>
        <sz val="11"/>
        <color theme="1"/>
        <rFont val="Calibri"/>
        <family val="2"/>
        <charset val="238"/>
        <scheme val="minor"/>
      </rPr>
      <t>(6)</t>
    </r>
  </si>
  <si>
    <r>
      <t>1)</t>
    </r>
    <r>
      <rPr>
        <sz val="9"/>
        <color theme="1"/>
        <rFont val="Calibri"/>
        <family val="2"/>
        <charset val="238"/>
        <scheme val="minor"/>
      </rPr>
      <t xml:space="preserve"> NAM, odsetek telewizyjnych gospodarstw domowych, które mają możliwość odbioru danego kanału; średnia arytmetyczna zasięgów miesięcznych</t>
    </r>
  </si>
  <si>
    <r>
      <t>2)</t>
    </r>
    <r>
      <rPr>
        <sz val="9"/>
        <color theme="1"/>
        <rFont val="Calibri"/>
        <family val="2"/>
        <charset val="238"/>
        <scheme val="minor"/>
      </rPr>
      <t xml:space="preserve"> Do lutego 2013 roku kanał nadawał pod nazwą TV Biznes, potem do 9 czerwca 2014 jako Polsat Biznes.</t>
    </r>
  </si>
  <si>
    <r>
      <t xml:space="preserve">3) </t>
    </r>
    <r>
      <rPr>
        <sz val="9"/>
        <color theme="1"/>
        <rFont val="Calibri"/>
        <family val="2"/>
        <charset val="238"/>
        <scheme val="minor"/>
      </rPr>
      <t>Kanały na mocy współpracy firm Telewizja Polsat oraz Viasat Broadcasting, nadają od marca 2013 roku (wcześniejsze dane odnoszą się do zasięgu stacji przed rozpoczęciem współpracy z Telewizją Polsat).</t>
    </r>
  </si>
  <si>
    <r>
      <t>4)</t>
    </r>
    <r>
      <rPr>
        <sz val="9"/>
        <color theme="1"/>
        <rFont val="Calibri"/>
        <family val="2"/>
        <charset val="238"/>
        <scheme val="minor"/>
      </rPr>
      <t xml:space="preserve">  Kanał nadaje od września 2013 roku. </t>
    </r>
  </si>
  <si>
    <r>
      <t xml:space="preserve">5) </t>
    </r>
    <r>
      <rPr>
        <sz val="9"/>
        <color theme="1"/>
        <rFont val="Calibri"/>
        <family val="2"/>
        <charset val="238"/>
        <scheme val="minor"/>
      </rPr>
      <t>Kanał wliczany do Grupy Polsat od września 2013 roku, prezentowane dane dotyczą pełnych okresów nadawania ujętych w powyższej tabeli.</t>
    </r>
  </si>
  <si>
    <r>
      <t xml:space="preserve">7) </t>
    </r>
    <r>
      <rPr>
        <sz val="9"/>
        <color theme="1"/>
        <rFont val="Calibri"/>
        <family val="2"/>
        <charset val="238"/>
        <scheme val="minor"/>
      </rPr>
      <t>Kanał do 29 kwietnia nadawał jako Polsat Viasat Explorer.</t>
    </r>
  </si>
  <si>
    <t>USŁUGI KONTRAKTOWE</t>
  </si>
  <si>
    <t>Łączna liczba RGU na koniec okresu, w tym:</t>
  </si>
  <si>
    <t>Płatna telewizja, w tym:</t>
  </si>
  <si>
    <t>Multiroom</t>
  </si>
  <si>
    <t>Telefonia komórkowa</t>
  </si>
  <si>
    <t>Internet</t>
  </si>
  <si>
    <t>Liczba klientów</t>
  </si>
  <si>
    <t>Średnia liczba RGU, w tym:</t>
  </si>
  <si>
    <t>Średnia liczba klientów</t>
  </si>
  <si>
    <t>ARPU na klienta [PLN]</t>
  </si>
  <si>
    <t xml:space="preserve">Wskaźnik nasycenia RGU na jednego klienta </t>
  </si>
  <si>
    <t>USŁUGI PRZEDPŁACONE</t>
  </si>
  <si>
    <t xml:space="preserve">Płatna telewizja </t>
  </si>
  <si>
    <t xml:space="preserve">Internet </t>
  </si>
  <si>
    <t>ARPU na RGU [PLN]</t>
  </si>
  <si>
    <t>Łączna liczba RGU (kontraktowe+przedpłacone)</t>
  </si>
  <si>
    <t>1Q</t>
  </si>
  <si>
    <t>2Q</t>
  </si>
  <si>
    <t>3Q</t>
  </si>
  <si>
    <t>4Q</t>
  </si>
  <si>
    <t>Na dzień 30 czerwca 2014</t>
  </si>
  <si>
    <t>Aktywa segmentu, w tym:</t>
  </si>
  <si>
    <t>Inwestycje w jednostkach współkontrolowanych</t>
  </si>
  <si>
    <t>Zyski i straty z działalności inwestycyjnej, netto</t>
  </si>
  <si>
    <t>5,6 pp.</t>
  </si>
  <si>
    <t>5,0 pp.</t>
  </si>
  <si>
    <t>0 pp.</t>
  </si>
  <si>
    <t>SEGMENT USŁUG ŚWIADCZONYCH KLIENTOM INDYWIDUALNYM I BIZNESOWYM</t>
  </si>
  <si>
    <t>SEGMENT USŁUG ŚWIADCZONYCH KLIENTOM                                                     INDYWIDUALNYM I BIZNESOWYM</t>
  </si>
  <si>
    <t>SEGMENT USŁUG ŚWIADCZONYCH KLIENTOM                                                                                                               INDYWIDUALNYM I BIZNESOWYM - PRO FORMA</t>
  </si>
  <si>
    <t xml:space="preserve">ZASTRZEŻNIE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związku z rozpoczętą z dniem 7 maja 2014 roku konsolidacją wyników Metelem Holding Company Limited, pośrednio kontrolującej Polkomtel, Spółka postanowiła dostosować sposób prezentacji danych operacyjnych do nowej struktury i sposobu działania naszej Grupy. Poniżej przedstawiony został nowy układ wskaźników operacyjnych (KPI) obejmujących naszą działalność w segmencie usług świadczonych klientom indywidualnym i biznesowym, w szczególności obejmujących usługi telefonii komórkowej, Internetu oraz płatnej telewizji.         
                                                                                                                                                                                                                                                                                                                                                                                                                                                                                              Należy podkreślić, że prezentowane poniżej wskaźniki operacyjne za okresy 3 i 6 miesięcy zakończone 30 czerwca 2012 i 2013 roku mają jedynie charakter informacyjny oraz przedstawiają, jaki wpływ na wyniki operacyjne Grupy miałyby wyniki operacyjne grupy Metelem, a w szczególności Polkomtelu, gdyby wchodziła w skład Grupy Polsat w porównywanych okresach. Wskaźniki te zostały przygotowane wyłącznie w celach ilustracyjnych i ze względu na swój charakter prezentują hipotetyczną sytuację, dlatego też nie przedstawiają rzeczywistych wyników operacyjnych Grupy za dane okresy. </t>
  </si>
  <si>
    <t>Zobowiązania z tytułu koncesji UMTS</t>
  </si>
  <si>
    <t>Relacje z klientami</t>
  </si>
  <si>
    <r>
      <rPr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Pozycja ta obejmuje także nabycie zestawów odbiorczych w leasingu operacyjnym.</t>
    </r>
  </si>
  <si>
    <r>
      <rPr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 w wysokości 73,1 milionów złotych.</t>
    </r>
  </si>
  <si>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Pozycja ta obejmuje także aktywa trwałe zlokalizowane poza granicami Polski.</t>
    </r>
  </si>
  <si>
    <r>
      <rPr>
        <vertAlign val="superscript"/>
        <sz val="9"/>
        <color theme="1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charset val="238"/>
        <scheme val="minor"/>
      </rPr>
      <t xml:space="preserve"> Pozycja ta obejmuje głównie należność Spółki z tytułu dywidendy od Telewizja Polsat Sp. z o.o. w kwocie 75 millionów złotych.</t>
    </r>
  </si>
  <si>
    <r>
      <rPr>
        <vertAlign val="superscript"/>
        <sz val="9"/>
        <color theme="1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charset val="238"/>
        <scheme val="minor"/>
      </rPr>
      <t xml:space="preserve"> Pozycja ta obejmuje głównie należności Spółki z tytułu dywidendy od Telewizja Polsat Sp. z o.o.</t>
    </r>
  </si>
  <si>
    <t>GRUPA KAPITAŁOWA CYFROWY POLSAT S.A. WYŁĄCZAJĄC GRUPĘ METELEM</t>
  </si>
  <si>
    <t xml:space="preserve">SKONSOLIDOWANY RACHUNEK ZYSKÓW I STRAT </t>
  </si>
  <si>
    <t>GRUPA  METELEM</t>
  </si>
  <si>
    <t>Churn na klienta</t>
  </si>
  <si>
    <t xml:space="preserve">Arytmetyczne dane finansowe zawarte w powyższej tabeli zostały zaokrąglone. Z tego powodu suma kwot w danej kolumnie może różnić się nieznacznie od wartości łącznej podanej dla danej kolumny lub wiersza. </t>
  </si>
  <si>
    <r>
      <t xml:space="preserve">6) </t>
    </r>
    <r>
      <rPr>
        <sz val="9"/>
        <color theme="1"/>
        <rFont val="Calibri"/>
        <family val="2"/>
        <charset val="238"/>
        <scheme val="minor"/>
      </rPr>
      <t>Kanał nadaje od maja 2014 roku, dane za okres nadawania.</t>
    </r>
  </si>
  <si>
    <t>* Obejmuje wpływ instrumentów IRS/CIRS/forward, premie za wcześniejszą spłatę obligacji oraz zapłatę za koszty związane z pozyskaniem finansowania</t>
  </si>
  <si>
    <t>** W tym środki o ograniczonej możliwości dysponowania w kwocie 12,6 złotych</t>
  </si>
  <si>
    <t>Środki pieniężne i ich ekwiwalenty na koniec okresu**</t>
  </si>
</sst>
</file>

<file path=xl/styles.xml><?xml version="1.0" encoding="utf-8"?>
<styleSheet xmlns="http://schemas.openxmlformats.org/spreadsheetml/2006/main">
  <numFmts count="10">
    <numFmt numFmtId="41" formatCode="_-* #,##0\ _z_ł_-;\-* #,##0\ _z_ł_-;_-* &quot;-&quot;\ _z_ł_-;_-@_-"/>
    <numFmt numFmtId="164" formatCode="#,##0.0"/>
    <numFmt numFmtId="165" formatCode="0.0"/>
    <numFmt numFmtId="166" formatCode="0.0%"/>
    <numFmt numFmtId="167" formatCode="#\.##0.0"/>
    <numFmt numFmtId="168" formatCode="\-"/>
    <numFmt numFmtId="169" formatCode="###0.0"/>
    <numFmt numFmtId="170" formatCode="_-* #,##0.0\ _z_ł_-;\-* #,##0.0\ _z_ł_-;_-* &quot;-&quot;\ _z_ł_-;_-@_-"/>
    <numFmt numFmtId="171" formatCode="#,##0.0%"/>
    <numFmt numFmtId="172" formatCode="_-* #,##0.00\ [$€-1]_-;\-* #,##0.00\ [$€-1]_-;_-* &quot;-&quot;??\ [$€-1]_-"/>
  </numFmts>
  <fonts count="3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Arial Narrow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9"/>
      <name val="Arial Narrow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D8A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9"/>
      <name val="Calibri"/>
      <family val="2"/>
      <charset val="238"/>
      <scheme val="minor"/>
    </font>
    <font>
      <i/>
      <sz val="11"/>
      <color theme="1"/>
      <name val="Czcionka tekstu podstawowego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mediumGray">
        <fgColor theme="0" tint="-4.9989318521683403E-2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mediumGray">
        <fgColor rgb="FFFFC000"/>
      </patternFill>
    </fill>
    <fill>
      <patternFill patternType="mediumGray">
        <fgColor rgb="FFFFC000"/>
        <bgColor theme="0" tint="-4.9989318521683403E-2"/>
      </patternFill>
    </fill>
    <fill>
      <patternFill patternType="mediumGray">
        <fgColor rgb="FFFFC000"/>
        <bgColor rgb="FFFFC000"/>
      </patternFill>
    </fill>
    <fill>
      <patternFill patternType="mediumGray">
        <fgColor rgb="FFFFC000"/>
        <bgColor theme="0"/>
      </patternFill>
    </fill>
    <fill>
      <patternFill patternType="solid">
        <fgColor rgb="FFFFFFFF"/>
        <bgColor indexed="64"/>
      </patternFill>
    </fill>
    <fill>
      <patternFill patternType="mediumGray">
        <fgColor theme="0" tint="-4.9989318521683403E-2"/>
        <bgColor theme="0" tint="-4.9989318521683403E-2"/>
      </patternFill>
    </fill>
    <fill>
      <patternFill patternType="mediumGray">
        <fgColor theme="0" tint="-4.9989318521683403E-2"/>
        <bgColor rgb="FFFFFFFF"/>
      </patternFill>
    </fill>
    <fill>
      <patternFill patternType="mediumGray">
        <fgColor theme="0" tint="-4.9989318521683403E-2"/>
        <bgColor theme="0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5" fillId="0" borderId="0"/>
  </cellStyleXfs>
  <cellXfs count="493">
    <xf numFmtId="0" fontId="0" fillId="0" borderId="0" xfId="0"/>
    <xf numFmtId="0" fontId="5" fillId="0" borderId="0" xfId="0" applyFont="1"/>
    <xf numFmtId="166" fontId="12" fillId="3" borderId="9" xfId="1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5" fillId="3" borderId="0" xfId="0" applyNumberFormat="1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>
      <alignment vertical="center"/>
    </xf>
    <xf numFmtId="166" fontId="8" fillId="3" borderId="6" xfId="1" applyNumberFormat="1" applyFont="1" applyFill="1" applyBorder="1" applyAlignment="1">
      <alignment vertical="center"/>
    </xf>
    <xf numFmtId="166" fontId="5" fillId="3" borderId="9" xfId="1" applyNumberFormat="1" applyFont="1" applyFill="1" applyBorder="1" applyAlignment="1">
      <alignment vertical="center"/>
    </xf>
    <xf numFmtId="166" fontId="7" fillId="3" borderId="9" xfId="1" applyNumberFormat="1" applyFont="1" applyFill="1" applyBorder="1" applyAlignment="1">
      <alignment horizontal="right" vertical="center"/>
    </xf>
    <xf numFmtId="166" fontId="5" fillId="3" borderId="9" xfId="1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3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8" fillId="8" borderId="5" xfId="0" applyFont="1" applyFill="1" applyBorder="1" applyAlignment="1">
      <alignment vertical="center"/>
    </xf>
    <xf numFmtId="0" fontId="8" fillId="10" borderId="5" xfId="0" applyFont="1" applyFill="1" applyBorder="1" applyAlignment="1">
      <alignment vertical="center"/>
    </xf>
    <xf numFmtId="0" fontId="8" fillId="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0" fillId="3" borderId="0" xfId="0" applyFill="1"/>
    <xf numFmtId="0" fontId="19" fillId="3" borderId="0" xfId="0" applyFont="1" applyFill="1" applyAlignment="1">
      <alignment vertical="center"/>
    </xf>
    <xf numFmtId="0" fontId="5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166" fontId="8" fillId="8" borderId="6" xfId="1" applyNumberFormat="1" applyFont="1" applyFill="1" applyBorder="1" applyAlignment="1">
      <alignment vertical="center"/>
    </xf>
    <xf numFmtId="166" fontId="8" fillId="10" borderId="6" xfId="1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right" vertical="center" wrapText="1"/>
    </xf>
    <xf numFmtId="0" fontId="6" fillId="5" borderId="10" xfId="0" applyFont="1" applyFill="1" applyBorder="1" applyAlignment="1">
      <alignment horizontal="right" vertical="center"/>
    </xf>
    <xf numFmtId="166" fontId="5" fillId="3" borderId="8" xfId="1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166" fontId="5" fillId="3" borderId="11" xfId="1" applyNumberFormat="1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166" fontId="8" fillId="11" borderId="6" xfId="1" applyNumberFormat="1" applyFont="1" applyFill="1" applyBorder="1" applyAlignment="1">
      <alignment vertical="center"/>
    </xf>
    <xf numFmtId="0" fontId="8" fillId="8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166" fontId="8" fillId="11" borderId="3" xfId="1" applyNumberFormat="1" applyFont="1" applyFill="1" applyBorder="1" applyAlignment="1">
      <alignment vertical="center"/>
    </xf>
    <xf numFmtId="166" fontId="8" fillId="9" borderId="10" xfId="1" applyNumberFormat="1" applyFont="1" applyFill="1" applyBorder="1" applyAlignment="1">
      <alignment vertical="center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5" borderId="10" xfId="0" applyFont="1" applyFill="1" applyBorder="1" applyAlignment="1">
      <alignment horizontal="right" vertical="center"/>
    </xf>
    <xf numFmtId="0" fontId="25" fillId="4" borderId="3" xfId="0" applyFont="1" applyFill="1" applyBorder="1" applyAlignment="1">
      <alignment horizontal="right" vertical="center" wrapText="1"/>
    </xf>
    <xf numFmtId="0" fontId="26" fillId="4" borderId="11" xfId="0" applyFont="1" applyFill="1" applyBorder="1" applyAlignment="1">
      <alignment horizontal="right" vertical="center" wrapText="1"/>
    </xf>
    <xf numFmtId="41" fontId="5" fillId="2" borderId="7" xfId="0" applyNumberFormat="1" applyFont="1" applyFill="1" applyBorder="1" applyAlignment="1">
      <alignment horizontal="right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41" fontId="5" fillId="3" borderId="9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26" fillId="4" borderId="6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 wrapText="1"/>
    </xf>
    <xf numFmtId="41" fontId="5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8" borderId="12" xfId="0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166" fontId="27" fillId="0" borderId="2" xfId="1" applyNumberFormat="1" applyFont="1" applyFill="1" applyBorder="1" applyAlignment="1">
      <alignment horizontal="right" vertical="center" wrapText="1" indent="1"/>
    </xf>
    <xf numFmtId="0" fontId="0" fillId="0" borderId="0" xfId="0" applyFill="1" applyBorder="1"/>
    <xf numFmtId="0" fontId="24" fillId="5" borderId="3" xfId="0" applyFont="1" applyFill="1" applyBorder="1" applyAlignment="1">
      <alignment horizontal="right" vertical="center"/>
    </xf>
    <xf numFmtId="41" fontId="5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8" fillId="8" borderId="1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0" fontId="7" fillId="3" borderId="12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wrapText="1"/>
    </xf>
    <xf numFmtId="0" fontId="7" fillId="3" borderId="1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5" fillId="3" borderId="0" xfId="0" applyFont="1" applyFill="1"/>
    <xf numFmtId="165" fontId="12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/>
    <xf numFmtId="0" fontId="0" fillId="0" borderId="0" xfId="0" applyFill="1"/>
    <xf numFmtId="4" fontId="9" fillId="7" borderId="5" xfId="0" applyNumberFormat="1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right" vertical="center" wrapText="1"/>
    </xf>
    <xf numFmtId="166" fontId="12" fillId="3" borderId="0" xfId="0" applyNumberFormat="1" applyFont="1" applyFill="1" applyBorder="1" applyAlignment="1">
      <alignment horizontal="right" vertical="center" wrapText="1"/>
    </xf>
    <xf numFmtId="0" fontId="5" fillId="12" borderId="18" xfId="0" applyFont="1" applyFill="1" applyBorder="1" applyAlignment="1">
      <alignment wrapText="1"/>
    </xf>
    <xf numFmtId="0" fontId="5" fillId="12" borderId="15" xfId="0" applyFont="1" applyFill="1" applyBorder="1" applyAlignment="1">
      <alignment wrapText="1"/>
    </xf>
    <xf numFmtId="0" fontId="14" fillId="0" borderId="0" xfId="0" applyFont="1"/>
    <xf numFmtId="0" fontId="14" fillId="0" borderId="0" xfId="0" applyFont="1" applyAlignment="1"/>
    <xf numFmtId="3" fontId="12" fillId="0" borderId="0" xfId="0" applyNumberFormat="1" applyFont="1" applyFill="1" applyBorder="1" applyAlignment="1">
      <alignment horizontal="right" vertical="center" wrapText="1"/>
    </xf>
    <xf numFmtId="166" fontId="12" fillId="0" borderId="0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1" fillId="0" borderId="0" xfId="0" quotePrefix="1" applyFont="1" applyFill="1" applyBorder="1" applyAlignment="1">
      <alignment horizontal="right" vertical="center" wrapText="1"/>
    </xf>
    <xf numFmtId="0" fontId="12" fillId="0" borderId="0" xfId="0" quotePrefix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12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horizontal="right" vertical="center" wrapText="1"/>
    </xf>
    <xf numFmtId="10" fontId="11" fillId="0" borderId="0" xfId="1" applyNumberFormat="1" applyFont="1" applyFill="1" applyBorder="1" applyAlignment="1">
      <alignment horizontal="right" vertical="center" wrapText="1"/>
    </xf>
    <xf numFmtId="10" fontId="12" fillId="0" borderId="0" xfId="1" applyNumberFormat="1" applyFont="1" applyFill="1" applyBorder="1" applyAlignment="1">
      <alignment horizontal="right" vertical="center" wrapText="1"/>
    </xf>
    <xf numFmtId="166" fontId="11" fillId="0" borderId="0" xfId="2" applyNumberFormat="1" applyFont="1" applyFill="1" applyBorder="1" applyAlignment="1">
      <alignment horizontal="right" vertical="center" wrapText="1"/>
    </xf>
    <xf numFmtId="166" fontId="5" fillId="3" borderId="11" xfId="1" applyNumberFormat="1" applyFont="1" applyFill="1" applyBorder="1" applyAlignment="1">
      <alignment horizontal="right" vertical="center"/>
    </xf>
    <xf numFmtId="0" fontId="8" fillId="3" borderId="14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5" fillId="3" borderId="14" xfId="0" applyFont="1" applyFill="1" applyBorder="1"/>
    <xf numFmtId="0" fontId="5" fillId="3" borderId="18" xfId="0" applyFont="1" applyFill="1" applyBorder="1"/>
    <xf numFmtId="0" fontId="5" fillId="3" borderId="15" xfId="0" applyFont="1" applyFill="1" applyBorder="1"/>
    <xf numFmtId="0" fontId="5" fillId="3" borderId="19" xfId="0" applyFont="1" applyFill="1" applyBorder="1" applyAlignment="1">
      <alignment vertical="center" wrapText="1"/>
    </xf>
    <xf numFmtId="41" fontId="5" fillId="2" borderId="20" xfId="0" applyNumberFormat="1" applyFont="1" applyFill="1" applyBorder="1" applyAlignment="1">
      <alignment horizontal="right" vertical="center" wrapText="1"/>
    </xf>
    <xf numFmtId="41" fontId="5" fillId="3" borderId="21" xfId="0" applyNumberFormat="1" applyFont="1" applyFill="1" applyBorder="1" applyAlignment="1">
      <alignment horizontal="right" vertical="center" wrapText="1"/>
    </xf>
    <xf numFmtId="41" fontId="8" fillId="2" borderId="7" xfId="0" applyNumberFormat="1" applyFont="1" applyFill="1" applyBorder="1" applyAlignment="1">
      <alignment horizontal="right" vertical="center" wrapText="1"/>
    </xf>
    <xf numFmtId="166" fontId="30" fillId="3" borderId="6" xfId="2" applyNumberFormat="1" applyFont="1" applyFill="1" applyBorder="1" applyAlignment="1">
      <alignment horizontal="right" vertical="center" wrapText="1"/>
    </xf>
    <xf numFmtId="164" fontId="8" fillId="11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164" fontId="8" fillId="2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8" fontId="7" fillId="3" borderId="0" xfId="0" applyNumberFormat="1" applyFont="1" applyFill="1" applyBorder="1" applyAlignment="1">
      <alignment horizontal="right" vertical="center"/>
    </xf>
    <xf numFmtId="164" fontId="9" fillId="11" borderId="1" xfId="0" applyNumberFormat="1" applyFont="1" applyFill="1" applyBorder="1" applyAlignment="1">
      <alignment horizontal="right" vertical="center"/>
    </xf>
    <xf numFmtId="164" fontId="9" fillId="9" borderId="1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0" fontId="5" fillId="12" borderId="0" xfId="0" applyNumberFormat="1" applyFont="1" applyFill="1" applyAlignment="1">
      <alignment horizontal="right" vertical="center" wrapText="1" indent="1"/>
    </xf>
    <xf numFmtId="0" fontId="5" fillId="12" borderId="0" xfId="0" applyFont="1" applyFill="1" applyAlignment="1">
      <alignment horizontal="right" vertical="center" wrapText="1" indent="1"/>
    </xf>
    <xf numFmtId="10" fontId="8" fillId="3" borderId="0" xfId="0" applyNumberFormat="1" applyFont="1" applyFill="1" applyAlignment="1">
      <alignment horizontal="right" vertical="center" wrapText="1"/>
    </xf>
    <xf numFmtId="10" fontId="5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/>
    </xf>
    <xf numFmtId="10" fontId="8" fillId="3" borderId="4" xfId="0" applyNumberFormat="1" applyFont="1" applyFill="1" applyBorder="1" applyAlignment="1">
      <alignment horizontal="right" vertical="center" wrapText="1"/>
    </xf>
    <xf numFmtId="10" fontId="32" fillId="12" borderId="0" xfId="0" applyNumberFormat="1" applyFont="1" applyFill="1" applyAlignment="1">
      <alignment horizontal="right" vertical="center" wrapText="1" indent="1"/>
    </xf>
    <xf numFmtId="10" fontId="32" fillId="12" borderId="16" xfId="0" applyNumberFormat="1" applyFont="1" applyFill="1" applyBorder="1" applyAlignment="1">
      <alignment horizontal="right" vertical="center" wrapText="1" indent="1"/>
    </xf>
    <xf numFmtId="10" fontId="5" fillId="3" borderId="0" xfId="0" applyNumberFormat="1" applyFont="1" applyFill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10" fontId="32" fillId="12" borderId="4" xfId="0" applyNumberFormat="1" applyFont="1" applyFill="1" applyBorder="1" applyAlignment="1">
      <alignment horizontal="right" vertical="center" wrapText="1" indent="1"/>
    </xf>
    <xf numFmtId="166" fontId="32" fillId="12" borderId="1" xfId="0" applyNumberFormat="1" applyFont="1" applyFill="1" applyBorder="1" applyAlignment="1">
      <alignment horizontal="right" vertical="center" wrapText="1" indent="1"/>
    </xf>
    <xf numFmtId="10" fontId="8" fillId="12" borderId="0" xfId="0" applyNumberFormat="1" applyFont="1" applyFill="1" applyBorder="1" applyAlignment="1">
      <alignment horizontal="right" vertical="center" wrapText="1" indent="1"/>
    </xf>
    <xf numFmtId="10" fontId="5" fillId="12" borderId="0" xfId="0" applyNumberFormat="1" applyFont="1" applyFill="1" applyBorder="1" applyAlignment="1">
      <alignment horizontal="right" vertical="center" wrapText="1" indent="1"/>
    </xf>
    <xf numFmtId="0" fontId="5" fillId="12" borderId="0" xfId="0" applyFont="1" applyFill="1" applyBorder="1" applyAlignment="1">
      <alignment horizontal="right" vertical="center" wrapText="1" indent="1"/>
    </xf>
    <xf numFmtId="10" fontId="8" fillId="12" borderId="4" xfId="0" applyNumberFormat="1" applyFont="1" applyFill="1" applyBorder="1" applyAlignment="1">
      <alignment horizontal="right" vertical="center" wrapText="1" indent="1"/>
    </xf>
    <xf numFmtId="10" fontId="20" fillId="12" borderId="0" xfId="0" applyNumberFormat="1" applyFont="1" applyFill="1" applyAlignment="1">
      <alignment horizontal="right" vertical="center" wrapText="1" indent="1"/>
    </xf>
    <xf numFmtId="10" fontId="32" fillId="12" borderId="8" xfId="0" applyNumberFormat="1" applyFont="1" applyFill="1" applyBorder="1" applyAlignment="1">
      <alignment horizontal="right" vertical="center" wrapText="1" indent="1"/>
    </xf>
    <xf numFmtId="10" fontId="32" fillId="12" borderId="9" xfId="0" applyNumberFormat="1" applyFont="1" applyFill="1" applyBorder="1" applyAlignment="1">
      <alignment horizontal="right" vertical="center" wrapText="1" indent="1"/>
    </xf>
    <xf numFmtId="10" fontId="20" fillId="12" borderId="9" xfId="0" applyNumberFormat="1" applyFont="1" applyFill="1" applyBorder="1" applyAlignment="1">
      <alignment horizontal="right" vertical="center" wrapText="1" indent="1"/>
    </xf>
    <xf numFmtId="10" fontId="5" fillId="2" borderId="0" xfId="0" applyNumberFormat="1" applyFont="1" applyFill="1" applyAlignment="1">
      <alignment horizontal="right" vertical="center" wrapText="1" indent="1"/>
    </xf>
    <xf numFmtId="166" fontId="31" fillId="3" borderId="9" xfId="1" applyNumberFormat="1" applyFont="1" applyFill="1" applyBorder="1" applyAlignment="1">
      <alignment vertical="center"/>
    </xf>
    <xf numFmtId="166" fontId="31" fillId="3" borderId="9" xfId="1" applyNumberFormat="1" applyFont="1" applyFill="1" applyBorder="1" applyAlignment="1">
      <alignment horizontal="right" vertical="center"/>
    </xf>
    <xf numFmtId="10" fontId="5" fillId="2" borderId="10" xfId="0" applyNumberFormat="1" applyFont="1" applyFill="1" applyBorder="1" applyAlignment="1">
      <alignment horizontal="right" vertical="center" wrapText="1" indent="1"/>
    </xf>
    <xf numFmtId="10" fontId="5" fillId="12" borderId="3" xfId="0" applyNumberFormat="1" applyFont="1" applyFill="1" applyBorder="1" applyAlignment="1">
      <alignment horizontal="right" vertical="center" wrapText="1" indent="1"/>
    </xf>
    <xf numFmtId="166" fontId="31" fillId="3" borderId="11" xfId="1" applyNumberFormat="1" applyFont="1" applyFill="1" applyBorder="1" applyAlignment="1">
      <alignment vertical="center"/>
    </xf>
    <xf numFmtId="0" fontId="33" fillId="3" borderId="7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 indent="1"/>
    </xf>
    <xf numFmtId="0" fontId="34" fillId="3" borderId="7" xfId="0" applyFont="1" applyFill="1" applyBorder="1" applyAlignment="1">
      <alignment horizontal="left" wrapText="1" indent="3"/>
    </xf>
    <xf numFmtId="0" fontId="7" fillId="3" borderId="7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 indent="1"/>
    </xf>
    <xf numFmtId="0" fontId="11" fillId="3" borderId="23" xfId="0" applyFont="1" applyFill="1" applyBorder="1" applyAlignment="1">
      <alignment horizontal="left" vertical="top" wrapText="1"/>
    </xf>
    <xf numFmtId="3" fontId="11" fillId="2" borderId="7" xfId="0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33" fillId="3" borderId="12" xfId="0" applyFont="1" applyFill="1" applyBorder="1" applyAlignment="1">
      <alignment horizontal="left" wrapText="1"/>
    </xf>
    <xf numFmtId="165" fontId="11" fillId="3" borderId="9" xfId="0" applyNumberFormat="1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horizontal="right"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12" fillId="3" borderId="7" xfId="0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horizontal="right" vertical="center" wrapText="1"/>
    </xf>
    <xf numFmtId="3" fontId="11" fillId="3" borderId="7" xfId="0" applyNumberFormat="1" applyFont="1" applyFill="1" applyBorder="1" applyAlignment="1">
      <alignment horizontal="right" vertical="center" wrapText="1"/>
    </xf>
    <xf numFmtId="3" fontId="11" fillId="3" borderId="9" xfId="0" applyNumberFormat="1" applyFont="1" applyFill="1" applyBorder="1" applyAlignment="1">
      <alignment horizontal="right" vertical="center" wrapText="1"/>
    </xf>
    <xf numFmtId="166" fontId="12" fillId="3" borderId="7" xfId="0" applyNumberFormat="1" applyFont="1" applyFill="1" applyBorder="1" applyAlignment="1">
      <alignment horizontal="right" vertical="center" wrapText="1"/>
    </xf>
    <xf numFmtId="166" fontId="12" fillId="3" borderId="9" xfId="0" applyNumberFormat="1" applyFont="1" applyFill="1" applyBorder="1" applyAlignment="1">
      <alignment horizontal="right" vertical="center" wrapText="1"/>
    </xf>
    <xf numFmtId="3" fontId="29" fillId="3" borderId="25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65" fontId="12" fillId="3" borderId="9" xfId="0" applyNumberFormat="1" applyFont="1" applyFill="1" applyBorder="1" applyAlignment="1">
      <alignment horizontal="right" vertical="center" wrapText="1"/>
    </xf>
    <xf numFmtId="165" fontId="12" fillId="3" borderId="12" xfId="0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horizontal="right" vertical="center" wrapText="1"/>
    </xf>
    <xf numFmtId="0" fontId="6" fillId="5" borderId="9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5" fillId="3" borderId="9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164" fontId="8" fillId="3" borderId="0" xfId="0" applyNumberFormat="1" applyFont="1" applyFill="1" applyBorder="1" applyAlignment="1">
      <alignment horizontal="right" vertical="center"/>
    </xf>
    <xf numFmtId="164" fontId="8" fillId="3" borderId="9" xfId="0" applyNumberFormat="1" applyFont="1" applyFill="1" applyBorder="1" applyAlignment="1">
      <alignment horizontal="right" vertical="center"/>
    </xf>
    <xf numFmtId="167" fontId="5" fillId="3" borderId="2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Border="1" applyAlignment="1">
      <alignment horizontal="right" vertical="center"/>
    </xf>
    <xf numFmtId="167" fontId="8" fillId="3" borderId="0" xfId="0" applyNumberFormat="1" applyFont="1" applyFill="1" applyBorder="1" applyAlignment="1">
      <alignment horizontal="right" vertical="center"/>
    </xf>
    <xf numFmtId="164" fontId="5" fillId="2" borderId="20" xfId="0" applyNumberFormat="1" applyFont="1" applyFill="1" applyBorder="1" applyAlignment="1">
      <alignment horizontal="right" vertical="center"/>
    </xf>
    <xf numFmtId="164" fontId="5" fillId="3" borderId="22" xfId="0" applyNumberFormat="1" applyFont="1" applyFill="1" applyBorder="1" applyAlignment="1">
      <alignment horizontal="right" vertical="center"/>
    </xf>
    <xf numFmtId="164" fontId="5" fillId="3" borderId="21" xfId="0" applyNumberFormat="1" applyFont="1" applyFill="1" applyBorder="1" applyAlignment="1">
      <alignment horizontal="right" vertical="center"/>
    </xf>
    <xf numFmtId="169" fontId="8" fillId="2" borderId="7" xfId="0" applyNumberFormat="1" applyFont="1" applyFill="1" applyBorder="1" applyAlignment="1">
      <alignment horizontal="right" vertical="center"/>
    </xf>
    <xf numFmtId="170" fontId="5" fillId="3" borderId="9" xfId="0" applyNumberFormat="1" applyFont="1" applyFill="1" applyBorder="1" applyAlignment="1">
      <alignment horizontal="right" vertical="center" wrapText="1"/>
    </xf>
    <xf numFmtId="170" fontId="8" fillId="3" borderId="9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9" fontId="8" fillId="2" borderId="0" xfId="0" applyNumberFormat="1" applyFont="1" applyFill="1" applyBorder="1" applyAlignment="1">
      <alignment horizontal="right" vertical="center"/>
    </xf>
    <xf numFmtId="164" fontId="5" fillId="2" borderId="21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horizontal="right" vertical="center" wrapText="1"/>
    </xf>
    <xf numFmtId="41" fontId="5" fillId="2" borderId="21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  <xf numFmtId="41" fontId="5" fillId="2" borderId="10" xfId="0" applyNumberFormat="1" applyFont="1" applyFill="1" applyBorder="1" applyAlignment="1">
      <alignment horizontal="right" vertical="center" wrapText="1"/>
    </xf>
    <xf numFmtId="170" fontId="5" fillId="3" borderId="26" xfId="0" applyNumberFormat="1" applyFont="1" applyFill="1" applyBorder="1" applyAlignment="1">
      <alignment horizontal="right" vertical="center" wrapText="1"/>
    </xf>
    <xf numFmtId="170" fontId="5" fillId="3" borderId="8" xfId="0" applyNumberFormat="1" applyFont="1" applyFill="1" applyBorder="1" applyAlignment="1">
      <alignment horizontal="right" vertical="center" wrapText="1"/>
    </xf>
    <xf numFmtId="170" fontId="5" fillId="3" borderId="11" xfId="0" applyNumberFormat="1" applyFont="1" applyFill="1" applyBorder="1" applyAlignment="1">
      <alignment horizontal="right" vertical="center" wrapText="1"/>
    </xf>
    <xf numFmtId="0" fontId="15" fillId="3" borderId="0" xfId="0" applyFont="1" applyFill="1"/>
    <xf numFmtId="3" fontId="21" fillId="3" borderId="0" xfId="0" applyNumberFormat="1" applyFont="1" applyFill="1" applyAlignment="1">
      <alignment horizontal="right"/>
    </xf>
    <xf numFmtId="0" fontId="15" fillId="3" borderId="0" xfId="0" applyFont="1" applyFill="1" applyAlignment="1"/>
    <xf numFmtId="168" fontId="5" fillId="2" borderId="10" xfId="0" applyNumberFormat="1" applyFont="1" applyFill="1" applyBorder="1" applyAlignment="1">
      <alignment vertical="center"/>
    </xf>
    <xf numFmtId="168" fontId="5" fillId="2" borderId="3" xfId="0" applyNumberFormat="1" applyFont="1" applyFill="1" applyBorder="1" applyAlignment="1">
      <alignment vertical="center"/>
    </xf>
    <xf numFmtId="168" fontId="5" fillId="3" borderId="3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horizontal="right" vertical="center"/>
    </xf>
    <xf numFmtId="164" fontId="8" fillId="2" borderId="28" xfId="0" applyNumberFormat="1" applyFont="1" applyFill="1" applyBorder="1" applyAlignment="1">
      <alignment horizontal="right" vertical="center"/>
    </xf>
    <xf numFmtId="164" fontId="8" fillId="3" borderId="28" xfId="0" applyNumberFormat="1" applyFont="1" applyFill="1" applyBorder="1" applyAlignment="1">
      <alignment horizontal="right" vertical="center"/>
    </xf>
    <xf numFmtId="169" fontId="5" fillId="3" borderId="2" xfId="0" applyNumberFormat="1" applyFont="1" applyFill="1" applyBorder="1" applyAlignment="1">
      <alignment horizontal="right" vertical="center"/>
    </xf>
    <xf numFmtId="169" fontId="8" fillId="3" borderId="0" xfId="0" applyNumberFormat="1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/>
    </xf>
    <xf numFmtId="41" fontId="5" fillId="3" borderId="29" xfId="0" applyNumberFormat="1" applyFont="1" applyFill="1" applyBorder="1" applyAlignment="1">
      <alignment horizontal="right" vertical="center" wrapText="1"/>
    </xf>
    <xf numFmtId="164" fontId="5" fillId="3" borderId="11" xfId="0" applyNumberFormat="1" applyFont="1" applyFill="1" applyBorder="1" applyAlignment="1">
      <alignment horizontal="right" vertical="center"/>
    </xf>
    <xf numFmtId="168" fontId="5" fillId="3" borderId="11" xfId="0" applyNumberFormat="1" applyFont="1" applyFill="1" applyBorder="1" applyAlignment="1">
      <alignment vertical="center"/>
    </xf>
    <xf numFmtId="169" fontId="5" fillId="3" borderId="8" xfId="0" applyNumberFormat="1" applyFont="1" applyFill="1" applyBorder="1" applyAlignment="1">
      <alignment horizontal="right" vertical="center"/>
    </xf>
    <xf numFmtId="169" fontId="8" fillId="3" borderId="9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164" fontId="8" fillId="3" borderId="9" xfId="0" applyNumberFormat="1" applyFont="1" applyFill="1" applyBorder="1" applyAlignment="1">
      <alignment horizontal="right" vertical="center" wrapText="1"/>
    </xf>
    <xf numFmtId="164" fontId="5" fillId="3" borderId="21" xfId="0" applyNumberFormat="1" applyFont="1" applyFill="1" applyBorder="1" applyAlignment="1">
      <alignment horizontal="right" vertical="center" wrapText="1"/>
    </xf>
    <xf numFmtId="164" fontId="5" fillId="3" borderId="22" xfId="0" applyNumberFormat="1" applyFont="1" applyFill="1" applyBorder="1" applyAlignment="1">
      <alignment horizontal="right" vertical="center" wrapText="1"/>
    </xf>
    <xf numFmtId="164" fontId="0" fillId="3" borderId="2" xfId="0" applyNumberFormat="1" applyFill="1" applyBorder="1" applyAlignment="1">
      <alignment vertical="center"/>
    </xf>
    <xf numFmtId="164" fontId="0" fillId="3" borderId="8" xfId="0" applyNumberFormat="1" applyFill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left"/>
    </xf>
    <xf numFmtId="164" fontId="9" fillId="9" borderId="5" xfId="0" applyNumberFormat="1" applyFont="1" applyFill="1" applyBorder="1" applyAlignment="1">
      <alignment vertical="center" wrapText="1"/>
    </xf>
    <xf numFmtId="164" fontId="9" fillId="8" borderId="1" xfId="0" applyNumberFormat="1" applyFont="1" applyFill="1" applyBorder="1" applyAlignment="1">
      <alignment vertical="center" wrapText="1"/>
    </xf>
    <xf numFmtId="164" fontId="9" fillId="8" borderId="6" xfId="1" applyNumberFormat="1" applyFont="1" applyFill="1" applyBorder="1" applyAlignment="1">
      <alignment vertical="center" wrapText="1"/>
    </xf>
    <xf numFmtId="164" fontId="8" fillId="8" borderId="6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164" fontId="5" fillId="3" borderId="9" xfId="1" applyNumberFormat="1" applyFont="1" applyFill="1" applyBorder="1" applyAlignment="1">
      <alignment vertical="center"/>
    </xf>
    <xf numFmtId="164" fontId="5" fillId="3" borderId="11" xfId="1" applyNumberFormat="1" applyFont="1" applyFill="1" applyBorder="1" applyAlignment="1">
      <alignment vertical="center"/>
    </xf>
    <xf numFmtId="164" fontId="8" fillId="11" borderId="6" xfId="1" applyNumberFormat="1" applyFont="1" applyFill="1" applyBorder="1" applyAlignment="1">
      <alignment vertical="center"/>
    </xf>
    <xf numFmtId="164" fontId="8" fillId="3" borderId="9" xfId="1" applyNumberFormat="1" applyFont="1" applyFill="1" applyBorder="1" applyAlignment="1">
      <alignment vertical="center"/>
    </xf>
    <xf numFmtId="164" fontId="9" fillId="3" borderId="9" xfId="1" applyNumberFormat="1" applyFont="1" applyFill="1" applyBorder="1" applyAlignment="1">
      <alignment vertical="center" wrapText="1"/>
    </xf>
    <xf numFmtId="164" fontId="5" fillId="2" borderId="10" xfId="0" applyNumberFormat="1" applyFont="1" applyFill="1" applyBorder="1" applyAlignment="1">
      <alignment vertical="center" wrapText="1"/>
    </xf>
    <xf numFmtId="164" fontId="9" fillId="9" borderId="10" xfId="0" applyNumberFormat="1" applyFont="1" applyFill="1" applyBorder="1" applyAlignment="1">
      <alignment vertical="center" wrapText="1"/>
    </xf>
    <xf numFmtId="164" fontId="9" fillId="8" borderId="3" xfId="0" applyNumberFormat="1" applyFont="1" applyFill="1" applyBorder="1" applyAlignment="1">
      <alignment vertical="center" wrapText="1"/>
    </xf>
    <xf numFmtId="164" fontId="9" fillId="8" borderId="11" xfId="1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164" fontId="5" fillId="3" borderId="9" xfId="1" applyNumberFormat="1" applyFont="1" applyFill="1" applyBorder="1" applyAlignment="1">
      <alignment vertical="center" wrapText="1"/>
    </xf>
    <xf numFmtId="164" fontId="0" fillId="2" borderId="12" xfId="0" applyNumberFormat="1" applyFill="1" applyBorder="1" applyAlignment="1">
      <alignment vertical="center"/>
    </xf>
    <xf numFmtId="164" fontId="8" fillId="3" borderId="8" xfId="1" applyNumberFormat="1" applyFont="1" applyFill="1" applyBorder="1" applyAlignment="1">
      <alignment vertical="center"/>
    </xf>
    <xf numFmtId="164" fontId="8" fillId="9" borderId="12" xfId="0" applyNumberFormat="1" applyFont="1" applyFill="1" applyBorder="1" applyAlignment="1">
      <alignment vertical="center"/>
    </xf>
    <xf numFmtId="164" fontId="8" fillId="11" borderId="2" xfId="0" applyNumberFormat="1" applyFont="1" applyFill="1" applyBorder="1" applyAlignment="1">
      <alignment vertical="center"/>
    </xf>
    <xf numFmtId="164" fontId="8" fillId="11" borderId="8" xfId="1" applyNumberFormat="1" applyFont="1" applyFill="1" applyBorder="1" applyAlignment="1">
      <alignment vertical="center"/>
    </xf>
    <xf numFmtId="164" fontId="9" fillId="11" borderId="1" xfId="0" applyNumberFormat="1" applyFont="1" applyFill="1" applyBorder="1" applyAlignment="1">
      <alignment vertical="center" wrapText="1"/>
    </xf>
    <xf numFmtId="164" fontId="9" fillId="8" borderId="6" xfId="1" applyNumberFormat="1" applyFont="1" applyFill="1" applyBorder="1" applyAlignment="1">
      <alignment horizontal="right" vertical="center" wrapText="1"/>
    </xf>
    <xf numFmtId="164" fontId="5" fillId="3" borderId="9" xfId="1" applyNumberFormat="1" applyFont="1" applyFill="1" applyBorder="1" applyAlignment="1">
      <alignment horizontal="right" vertical="center" wrapText="1"/>
    </xf>
    <xf numFmtId="164" fontId="9" fillId="11" borderId="8" xfId="1" applyNumberFormat="1" applyFont="1" applyFill="1" applyBorder="1" applyAlignment="1">
      <alignment horizontal="right" vertical="center" wrapText="1"/>
    </xf>
    <xf numFmtId="164" fontId="5" fillId="3" borderId="8" xfId="1" applyNumberFormat="1" applyFont="1" applyFill="1" applyBorder="1" applyAlignment="1">
      <alignment horizontal="right" vertical="center" wrapText="1"/>
    </xf>
    <xf numFmtId="164" fontId="8" fillId="3" borderId="11" xfId="1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 wrapText="1"/>
    </xf>
    <xf numFmtId="164" fontId="9" fillId="3" borderId="2" xfId="0" applyNumberFormat="1" applyFont="1" applyFill="1" applyBorder="1" applyAlignment="1">
      <alignment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164" fontId="7" fillId="3" borderId="11" xfId="1" applyNumberFormat="1" applyFont="1" applyFill="1" applyBorder="1" applyAlignment="1">
      <alignment vertical="center" wrapText="1"/>
    </xf>
    <xf numFmtId="4" fontId="8" fillId="6" borderId="6" xfId="1" applyNumberFormat="1" applyFont="1" applyFill="1" applyBorder="1" applyAlignment="1">
      <alignment vertical="center"/>
    </xf>
    <xf numFmtId="164" fontId="5" fillId="3" borderId="6" xfId="1" applyNumberFormat="1" applyFont="1" applyFill="1" applyBorder="1" applyAlignment="1">
      <alignment vertical="center" wrapText="1"/>
    </xf>
    <xf numFmtId="164" fontId="8" fillId="11" borderId="11" xfId="0" applyNumberFormat="1" applyFont="1" applyFill="1" applyBorder="1" applyAlignment="1">
      <alignment horizontal="right" vertical="center"/>
    </xf>
    <xf numFmtId="164" fontId="5" fillId="3" borderId="18" xfId="0" applyNumberFormat="1" applyFont="1" applyFill="1" applyBorder="1" applyAlignment="1">
      <alignment horizontal="right" vertical="center" wrapText="1"/>
    </xf>
    <xf numFmtId="164" fontId="5" fillId="3" borderId="18" xfId="0" applyNumberFormat="1" applyFont="1" applyFill="1" applyBorder="1" applyAlignment="1">
      <alignment vertical="center" wrapText="1"/>
    </xf>
    <xf numFmtId="166" fontId="6" fillId="11" borderId="15" xfId="0" applyNumberFormat="1" applyFont="1" applyFill="1" applyBorder="1" applyAlignment="1">
      <alignment vertical="center"/>
    </xf>
    <xf numFmtId="164" fontId="8" fillId="8" borderId="5" xfId="0" applyNumberFormat="1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vertical="center" wrapText="1"/>
    </xf>
    <xf numFmtId="164" fontId="8" fillId="8" borderId="12" xfId="0" applyNumberFormat="1" applyFont="1" applyFill="1" applyBorder="1" applyAlignment="1">
      <alignment vertical="center" wrapText="1"/>
    </xf>
    <xf numFmtId="164" fontId="6" fillId="11" borderId="12" xfId="0" applyNumberFormat="1" applyFont="1" applyFill="1" applyBorder="1" applyAlignment="1">
      <alignment vertical="center"/>
    </xf>
    <xf numFmtId="164" fontId="6" fillId="11" borderId="14" xfId="0" applyNumberFormat="1" applyFont="1" applyFill="1" applyBorder="1" applyAlignment="1">
      <alignment vertical="center"/>
    </xf>
    <xf numFmtId="166" fontId="6" fillId="11" borderId="10" xfId="0" applyNumberFormat="1" applyFont="1" applyFill="1" applyBorder="1" applyAlignment="1">
      <alignment vertical="center"/>
    </xf>
    <xf numFmtId="0" fontId="8" fillId="0" borderId="0" xfId="0" applyFont="1"/>
    <xf numFmtId="0" fontId="36" fillId="0" borderId="0" xfId="0" applyFont="1"/>
    <xf numFmtId="0" fontId="36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3" fontId="6" fillId="0" borderId="0" xfId="0" applyNumberFormat="1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66" fontId="5" fillId="3" borderId="0" xfId="0" applyNumberFormat="1" applyFont="1" applyFill="1" applyAlignment="1">
      <alignment horizontal="right" vertical="center" wrapText="1"/>
    </xf>
    <xf numFmtId="0" fontId="11" fillId="3" borderId="5" xfId="0" applyFont="1" applyFill="1" applyBorder="1" applyAlignment="1">
      <alignment horizontal="left" vertical="top" wrapText="1"/>
    </xf>
    <xf numFmtId="166" fontId="5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6" fontId="30" fillId="3" borderId="9" xfId="1" applyNumberFormat="1" applyFont="1" applyFill="1" applyBorder="1" applyAlignment="1">
      <alignment horizontal="right" vertical="center" wrapText="1"/>
    </xf>
    <xf numFmtId="166" fontId="31" fillId="3" borderId="9" xfId="1" applyNumberFormat="1" applyFont="1" applyFill="1" applyBorder="1" applyAlignment="1">
      <alignment horizontal="right" vertical="center" wrapText="1"/>
    </xf>
    <xf numFmtId="166" fontId="30" fillId="3" borderId="32" xfId="1" applyNumberFormat="1" applyFont="1" applyFill="1" applyBorder="1" applyAlignment="1">
      <alignment horizontal="right" vertical="center" wrapText="1"/>
    </xf>
    <xf numFmtId="0" fontId="6" fillId="5" borderId="33" xfId="0" applyFont="1" applyFill="1" applyBorder="1" applyAlignment="1">
      <alignment horizontal="right" vertical="center"/>
    </xf>
    <xf numFmtId="0" fontId="6" fillId="5" borderId="29" xfId="0" applyFont="1" applyFill="1" applyBorder="1" applyAlignment="1">
      <alignment horizontal="right" vertical="center"/>
    </xf>
    <xf numFmtId="166" fontId="30" fillId="3" borderId="6" xfId="1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66" fontId="31" fillId="3" borderId="11" xfId="1" applyNumberFormat="1" applyFont="1" applyFill="1" applyBorder="1" applyAlignment="1">
      <alignment horizontal="right" vertical="center" wrapText="1"/>
    </xf>
    <xf numFmtId="166" fontId="30" fillId="3" borderId="8" xfId="1" applyNumberFormat="1" applyFont="1" applyFill="1" applyBorder="1" applyAlignment="1">
      <alignment horizontal="right" vertical="center" wrapText="1"/>
    </xf>
    <xf numFmtId="164" fontId="12" fillId="3" borderId="0" xfId="0" applyNumberFormat="1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166" fontId="31" fillId="3" borderId="6" xfId="1" applyNumberFormat="1" applyFont="1" applyFill="1" applyBorder="1" applyAlignment="1">
      <alignment horizontal="right" vertical="center" wrapText="1"/>
    </xf>
    <xf numFmtId="3" fontId="12" fillId="13" borderId="7" xfId="0" applyNumberFormat="1" applyFont="1" applyFill="1" applyBorder="1" applyAlignment="1">
      <alignment horizontal="right" vertical="center" wrapText="1"/>
    </xf>
    <xf numFmtId="166" fontId="5" fillId="13" borderId="7" xfId="0" applyNumberFormat="1" applyFont="1" applyFill="1" applyBorder="1" applyAlignment="1">
      <alignment horizontal="right" vertical="center" wrapText="1"/>
    </xf>
    <xf numFmtId="4" fontId="5" fillId="13" borderId="10" xfId="0" applyNumberFormat="1" applyFont="1" applyFill="1" applyBorder="1" applyAlignment="1">
      <alignment horizontal="right" vertical="center" wrapText="1"/>
    </xf>
    <xf numFmtId="0" fontId="12" fillId="13" borderId="7" xfId="0" applyFont="1" applyFill="1" applyBorder="1" applyAlignment="1">
      <alignment horizontal="right" vertical="center" wrapText="1"/>
    </xf>
    <xf numFmtId="0" fontId="12" fillId="13" borderId="5" xfId="0" applyFont="1" applyFill="1" applyBorder="1" applyAlignment="1">
      <alignment horizontal="right" vertical="center" wrapText="1"/>
    </xf>
    <xf numFmtId="10" fontId="8" fillId="14" borderId="7" xfId="0" applyNumberFormat="1" applyFont="1" applyFill="1" applyBorder="1" applyAlignment="1">
      <alignment horizontal="right" vertical="center" wrapText="1" indent="1"/>
    </xf>
    <xf numFmtId="10" fontId="8" fillId="14" borderId="17" xfId="0" applyNumberFormat="1" applyFont="1" applyFill="1" applyBorder="1" applyAlignment="1">
      <alignment horizontal="right" vertical="center" wrapText="1" indent="1"/>
    </xf>
    <xf numFmtId="10" fontId="5" fillId="14" borderId="7" xfId="0" applyNumberFormat="1" applyFont="1" applyFill="1" applyBorder="1" applyAlignment="1">
      <alignment horizontal="right" vertical="center" wrapText="1" indent="1"/>
    </xf>
    <xf numFmtId="166" fontId="32" fillId="14" borderId="5" xfId="0" applyNumberFormat="1" applyFont="1" applyFill="1" applyBorder="1" applyAlignment="1">
      <alignment horizontal="right" vertical="center" wrapText="1" indent="1"/>
    </xf>
    <xf numFmtId="10" fontId="8" fillId="15" borderId="0" xfId="0" applyNumberFormat="1" applyFont="1" applyFill="1" applyAlignment="1">
      <alignment horizontal="right" vertical="center" wrapText="1"/>
    </xf>
    <xf numFmtId="10" fontId="8" fillId="15" borderId="17" xfId="0" applyNumberFormat="1" applyFont="1" applyFill="1" applyBorder="1" applyAlignment="1">
      <alignment horizontal="right" vertical="center" wrapText="1"/>
    </xf>
    <xf numFmtId="10" fontId="5" fillId="15" borderId="0" xfId="0" applyNumberFormat="1" applyFont="1" applyFill="1" applyAlignment="1">
      <alignment horizontal="right" vertical="center" wrapText="1"/>
    </xf>
    <xf numFmtId="10" fontId="5" fillId="15" borderId="0" xfId="0" applyNumberFormat="1" applyFont="1" applyFill="1" applyBorder="1" applyAlignment="1">
      <alignment horizontal="right" vertical="center" wrapText="1"/>
    </xf>
    <xf numFmtId="166" fontId="8" fillId="15" borderId="5" xfId="0" applyNumberFormat="1" applyFont="1" applyFill="1" applyBorder="1" applyAlignment="1">
      <alignment horizontal="right" vertical="center" wrapText="1"/>
    </xf>
    <xf numFmtId="3" fontId="11" fillId="3" borderId="30" xfId="0" applyNumberFormat="1" applyFont="1" applyFill="1" applyBorder="1" applyAlignment="1">
      <alignment horizontal="right" vertical="center" wrapText="1"/>
    </xf>
    <xf numFmtId="3" fontId="11" fillId="3" borderId="31" xfId="0" applyNumberFormat="1" applyFont="1" applyFill="1" applyBorder="1" applyAlignment="1">
      <alignment horizontal="right" vertical="center" wrapText="1"/>
    </xf>
    <xf numFmtId="3" fontId="12" fillId="3" borderId="12" xfId="0" applyNumberFormat="1" applyFont="1" applyFill="1" applyBorder="1" applyAlignment="1">
      <alignment horizontal="right" vertical="center" wrapText="1"/>
    </xf>
    <xf numFmtId="0" fontId="0" fillId="0" borderId="0" xfId="0" applyBorder="1"/>
    <xf numFmtId="2" fontId="12" fillId="3" borderId="10" xfId="0" applyNumberFormat="1" applyFont="1" applyFill="1" applyBorder="1" applyAlignment="1">
      <alignment horizontal="right" vertical="center" wrapText="1"/>
    </xf>
    <xf numFmtId="2" fontId="12" fillId="3" borderId="3" xfId="0" applyNumberFormat="1" applyFont="1" applyFill="1" applyBorder="1" applyAlignment="1">
      <alignment horizontal="right" vertical="center" wrapText="1"/>
    </xf>
    <xf numFmtId="3" fontId="29" fillId="3" borderId="30" xfId="0" applyNumberFormat="1" applyFont="1" applyFill="1" applyBorder="1" applyAlignment="1">
      <alignment vertical="center"/>
    </xf>
    <xf numFmtId="3" fontId="29" fillId="3" borderId="31" xfId="0" applyNumberFormat="1" applyFont="1" applyFill="1" applyBorder="1" applyAlignment="1">
      <alignment vertical="center"/>
    </xf>
    <xf numFmtId="0" fontId="20" fillId="0" borderId="0" xfId="0" applyFont="1"/>
    <xf numFmtId="3" fontId="31" fillId="3" borderId="7" xfId="0" applyNumberFormat="1" applyFont="1" applyFill="1" applyBorder="1" applyAlignment="1">
      <alignment horizontal="right" vertical="center" wrapText="1"/>
    </xf>
    <xf numFmtId="3" fontId="31" fillId="3" borderId="0" xfId="0" applyNumberFormat="1" applyFont="1" applyFill="1" applyBorder="1" applyAlignment="1">
      <alignment horizontal="right" vertical="center" wrapText="1"/>
    </xf>
    <xf numFmtId="0" fontId="38" fillId="0" borderId="0" xfId="0" applyFont="1"/>
    <xf numFmtId="165" fontId="30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/>
    <xf numFmtId="3" fontId="11" fillId="3" borderId="12" xfId="0" applyNumberFormat="1" applyFont="1" applyFill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 wrapText="1"/>
    </xf>
    <xf numFmtId="166" fontId="12" fillId="3" borderId="7" xfId="1" applyNumberFormat="1" applyFont="1" applyFill="1" applyBorder="1" applyAlignment="1">
      <alignment horizontal="right" vertical="center" wrapText="1"/>
    </xf>
    <xf numFmtId="3" fontId="11" fillId="3" borderId="32" xfId="0" applyNumberFormat="1" applyFont="1" applyFill="1" applyBorder="1" applyAlignment="1">
      <alignment horizontal="right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3" fontId="31" fillId="3" borderId="7" xfId="1" applyNumberFormat="1" applyFont="1" applyFill="1" applyBorder="1" applyAlignment="1">
      <alignment horizontal="right" vertical="center" wrapText="1"/>
    </xf>
    <xf numFmtId="3" fontId="31" fillId="3" borderId="9" xfId="0" applyNumberFormat="1" applyFont="1" applyFill="1" applyBorder="1" applyAlignment="1">
      <alignment horizontal="right" vertical="center" wrapText="1"/>
    </xf>
    <xf numFmtId="3" fontId="12" fillId="3" borderId="7" xfId="1" applyNumberFormat="1" applyFont="1" applyFill="1" applyBorder="1" applyAlignment="1">
      <alignment horizontal="right" vertical="center" wrapText="1"/>
    </xf>
    <xf numFmtId="3" fontId="29" fillId="3" borderId="32" xfId="0" applyNumberFormat="1" applyFont="1" applyFill="1" applyBorder="1" applyAlignment="1">
      <alignment vertical="center"/>
    </xf>
    <xf numFmtId="2" fontId="12" fillId="3" borderId="11" xfId="0" applyNumberFormat="1" applyFont="1" applyFill="1" applyBorder="1" applyAlignment="1">
      <alignment horizontal="right" vertical="center" wrapText="1"/>
    </xf>
    <xf numFmtId="165" fontId="12" fillId="3" borderId="5" xfId="0" applyNumberFormat="1" applyFont="1" applyFill="1" applyBorder="1" applyAlignment="1">
      <alignment horizontal="right" vertical="center" wrapText="1"/>
    </xf>
    <xf numFmtId="164" fontId="8" fillId="8" borderId="23" xfId="0" applyNumberFormat="1" applyFont="1" applyFill="1" applyBorder="1" applyAlignment="1">
      <alignment vertical="center" wrapText="1"/>
    </xf>
    <xf numFmtId="3" fontId="11" fillId="13" borderId="5" xfId="0" applyNumberFormat="1" applyFont="1" applyFill="1" applyBorder="1" applyAlignment="1">
      <alignment horizontal="right" vertical="center" wrapText="1"/>
    </xf>
    <xf numFmtId="3" fontId="11" fillId="13" borderId="7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3" fontId="8" fillId="2" borderId="30" xfId="0" applyNumberFormat="1" applyFont="1" applyFill="1" applyBorder="1" applyAlignment="1">
      <alignment horizontal="right" vertical="center" wrapText="1"/>
    </xf>
    <xf numFmtId="3" fontId="8" fillId="3" borderId="31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Alignment="1">
      <alignment horizontal="right" vertical="center" wrapText="1"/>
    </xf>
    <xf numFmtId="3" fontId="8" fillId="13" borderId="31" xfId="0" applyNumberFormat="1" applyFont="1" applyFill="1" applyBorder="1" applyAlignment="1">
      <alignment horizontal="right" vertical="center" wrapText="1"/>
    </xf>
    <xf numFmtId="3" fontId="5" fillId="13" borderId="7" xfId="0" applyNumberFormat="1" applyFont="1" applyFill="1" applyBorder="1" applyAlignment="1">
      <alignment horizontal="right" vertical="center" wrapText="1"/>
    </xf>
    <xf numFmtId="3" fontId="5" fillId="3" borderId="0" xfId="0" applyNumberFormat="1" applyFont="1" applyFill="1" applyBorder="1" applyAlignment="1">
      <alignment horizontal="right" vertical="center" wrapText="1"/>
    </xf>
    <xf numFmtId="3" fontId="8" fillId="13" borderId="30" xfId="0" applyNumberFormat="1" applyFont="1" applyFill="1" applyBorder="1" applyAlignment="1">
      <alignment horizontal="right" vertical="center" wrapText="1"/>
    </xf>
    <xf numFmtId="3" fontId="20" fillId="2" borderId="7" xfId="0" applyNumberFormat="1" applyFont="1" applyFill="1" applyBorder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3" fontId="20" fillId="13" borderId="0" xfId="0" applyNumberFormat="1" applyFont="1" applyFill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11" fillId="13" borderId="12" xfId="0" applyNumberFormat="1" applyFont="1" applyFill="1" applyBorder="1" applyAlignment="1">
      <alignment horizontal="right" vertical="center" wrapText="1"/>
    </xf>
    <xf numFmtId="3" fontId="5" fillId="13" borderId="0" xfId="0" applyNumberFormat="1" applyFont="1" applyFill="1" applyBorder="1" applyAlignment="1">
      <alignment horizontal="right" vertical="center" wrapText="1"/>
    </xf>
    <xf numFmtId="3" fontId="5" fillId="13" borderId="3" xfId="0" applyNumberFormat="1" applyFont="1" applyFill="1" applyBorder="1" applyAlignment="1">
      <alignment horizontal="right" vertical="center" wrapText="1"/>
    </xf>
    <xf numFmtId="3" fontId="28" fillId="2" borderId="21" xfId="0" applyNumberFormat="1" applyFont="1" applyFill="1" applyBorder="1" applyAlignment="1">
      <alignment horizontal="right" vertical="center"/>
    </xf>
    <xf numFmtId="3" fontId="28" fillId="3" borderId="21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horizontal="right" vertical="center" wrapText="1"/>
    </xf>
    <xf numFmtId="164" fontId="8" fillId="8" borderId="3" xfId="0" applyNumberFormat="1" applyFont="1" applyFill="1" applyBorder="1" applyAlignment="1">
      <alignment horizontal="right" vertical="center"/>
    </xf>
    <xf numFmtId="164" fontId="8" fillId="10" borderId="1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8" fillId="9" borderId="1" xfId="0" applyNumberFormat="1" applyFont="1" applyFill="1" applyBorder="1" applyAlignment="1">
      <alignment horizontal="right" vertical="center"/>
    </xf>
    <xf numFmtId="171" fontId="5" fillId="3" borderId="9" xfId="1" applyNumberFormat="1" applyFont="1" applyFill="1" applyBorder="1" applyAlignment="1">
      <alignment vertical="center"/>
    </xf>
    <xf numFmtId="171" fontId="8" fillId="3" borderId="6" xfId="1" applyNumberFormat="1" applyFont="1" applyFill="1" applyBorder="1" applyAlignment="1">
      <alignment vertical="center"/>
    </xf>
    <xf numFmtId="171" fontId="8" fillId="11" borderId="6" xfId="1" applyNumberFormat="1" applyFont="1" applyFill="1" applyBorder="1" applyAlignment="1">
      <alignment vertical="center"/>
    </xf>
    <xf numFmtId="164" fontId="8" fillId="8" borderId="7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vertical="center"/>
    </xf>
    <xf numFmtId="165" fontId="8" fillId="3" borderId="23" xfId="0" applyNumberFormat="1" applyFont="1" applyFill="1" applyBorder="1" applyAlignment="1">
      <alignment vertical="center"/>
    </xf>
    <xf numFmtId="164" fontId="8" fillId="8" borderId="10" xfId="0" applyNumberFormat="1" applyFont="1" applyFill="1" applyBorder="1" applyAlignment="1">
      <alignment vertical="center" wrapText="1"/>
    </xf>
    <xf numFmtId="3" fontId="11" fillId="6" borderId="5" xfId="0" applyNumberFormat="1" applyFont="1" applyFill="1" applyBorder="1" applyAlignment="1">
      <alignment horizontal="right" vertical="center" wrapText="1"/>
    </xf>
    <xf numFmtId="3" fontId="12" fillId="6" borderId="5" xfId="0" applyNumberFormat="1" applyFont="1" applyFill="1" applyBorder="1" applyAlignment="1">
      <alignment horizontal="right" vertical="center" wrapText="1"/>
    </xf>
    <xf numFmtId="3" fontId="12" fillId="6" borderId="7" xfId="0" applyNumberFormat="1" applyFont="1" applyFill="1" applyBorder="1" applyAlignment="1">
      <alignment horizontal="right" vertical="center" wrapText="1"/>
    </xf>
    <xf numFmtId="3" fontId="12" fillId="6" borderId="0" xfId="0" applyNumberFormat="1" applyFont="1" applyFill="1" applyBorder="1" applyAlignment="1">
      <alignment horizontal="right" vertical="center" wrapText="1"/>
    </xf>
    <xf numFmtId="3" fontId="11" fillId="6" borderId="12" xfId="0" applyNumberFormat="1" applyFont="1" applyFill="1" applyBorder="1" applyAlignment="1">
      <alignment horizontal="right" vertical="center" wrapText="1"/>
    </xf>
    <xf numFmtId="3" fontId="11" fillId="6" borderId="2" xfId="0" applyNumberFormat="1" applyFont="1" applyFill="1" applyBorder="1" applyAlignment="1">
      <alignment horizontal="right" vertical="center" wrapText="1"/>
    </xf>
    <xf numFmtId="3" fontId="11" fillId="6" borderId="8" xfId="0" applyNumberFormat="1" applyFont="1" applyFill="1" applyBorder="1" applyAlignment="1">
      <alignment horizontal="right" vertical="center" wrapText="1"/>
    </xf>
    <xf numFmtId="3" fontId="11" fillId="6" borderId="7" xfId="0" applyNumberFormat="1" applyFont="1" applyFill="1" applyBorder="1" applyAlignment="1">
      <alignment horizontal="right" vertical="center" wrapText="1"/>
    </xf>
    <xf numFmtId="3" fontId="11" fillId="6" borderId="0" xfId="0" applyNumberFormat="1" applyFont="1" applyFill="1" applyBorder="1" applyAlignment="1">
      <alignment horizontal="right" vertical="center" wrapText="1"/>
    </xf>
    <xf numFmtId="3" fontId="11" fillId="6" borderId="9" xfId="0" applyNumberFormat="1" applyFont="1" applyFill="1" applyBorder="1" applyAlignment="1">
      <alignment horizontal="right" vertical="center" wrapText="1"/>
    </xf>
    <xf numFmtId="3" fontId="12" fillId="6" borderId="9" xfId="0" applyNumberFormat="1" applyFont="1" applyFill="1" applyBorder="1" applyAlignment="1">
      <alignment horizontal="right" vertical="center" wrapText="1"/>
    </xf>
    <xf numFmtId="3" fontId="12" fillId="6" borderId="10" xfId="0" applyNumberFormat="1" applyFont="1" applyFill="1" applyBorder="1" applyAlignment="1">
      <alignment horizontal="right" vertical="center" wrapText="1"/>
    </xf>
    <xf numFmtId="3" fontId="12" fillId="6" borderId="3" xfId="0" applyNumberFormat="1" applyFont="1" applyFill="1" applyBorder="1" applyAlignment="1">
      <alignment horizontal="right" vertical="center" wrapText="1"/>
    </xf>
    <xf numFmtId="3" fontId="12" fillId="6" borderId="11" xfId="0" applyNumberFormat="1" applyFont="1" applyFill="1" applyBorder="1" applyAlignment="1">
      <alignment horizontal="right"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3" fontId="12" fillId="6" borderId="6" xfId="0" applyNumberFormat="1" applyFont="1" applyFill="1" applyBorder="1" applyAlignment="1">
      <alignment horizontal="right" vertical="center" wrapText="1"/>
    </xf>
    <xf numFmtId="165" fontId="5" fillId="13" borderId="7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 wrapText="1"/>
    </xf>
    <xf numFmtId="3" fontId="12" fillId="3" borderId="35" xfId="0" applyNumberFormat="1" applyFont="1" applyFill="1" applyBorder="1" applyAlignment="1">
      <alignment horizontal="right" vertical="center" wrapText="1"/>
    </xf>
    <xf numFmtId="3" fontId="12" fillId="3" borderId="34" xfId="0" applyNumberFormat="1" applyFont="1" applyFill="1" applyBorder="1" applyAlignment="1">
      <alignment horizontal="right" vertical="center" wrapText="1"/>
    </xf>
    <xf numFmtId="165" fontId="12" fillId="3" borderId="6" xfId="0" applyNumberFormat="1" applyFont="1" applyFill="1" applyBorder="1" applyAlignment="1">
      <alignment horizontal="right" vertical="center" wrapText="1"/>
    </xf>
    <xf numFmtId="3" fontId="11" fillId="6" borderId="1" xfId="0" applyNumberFormat="1" applyFont="1" applyFill="1" applyBorder="1" applyAlignment="1">
      <alignment horizontal="right" vertical="center" wrapText="1"/>
    </xf>
    <xf numFmtId="3" fontId="11" fillId="6" borderId="6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4">
    <cellStyle name="Normalny" xfId="0" builtinId="0"/>
    <cellStyle name="Normalny 2" xfId="3"/>
    <cellStyle name="Procentowy" xfId="1" builtinId="5"/>
    <cellStyle name="Procen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showGridLines="0" tabSelected="1" zoomScaleNormal="100" workbookViewId="0">
      <pane ySplit="3" topLeftCell="A4" activePane="bottomLeft" state="frozen"/>
      <selection pane="bottomLeft" activeCell="A4" sqref="A4:XFD4"/>
    </sheetView>
  </sheetViews>
  <sheetFormatPr defaultRowHeight="14.25"/>
  <cols>
    <col min="1" max="1" width="1.625" customWidth="1"/>
    <col min="2" max="2" width="53.75" customWidth="1"/>
    <col min="3" max="8" width="15.625" customWidth="1"/>
  </cols>
  <sheetData>
    <row r="1" spans="2:8" ht="50.25" customHeight="1" thickBot="1">
      <c r="B1" s="35" t="s">
        <v>87</v>
      </c>
      <c r="C1" s="34"/>
      <c r="D1" s="34"/>
      <c r="E1" s="34"/>
      <c r="F1" s="34"/>
      <c r="G1" s="34"/>
      <c r="H1" s="34"/>
    </row>
    <row r="2" spans="2:8" ht="20.25" customHeight="1" thickBot="1">
      <c r="B2" s="54" t="s">
        <v>97</v>
      </c>
      <c r="C2" s="473" t="s">
        <v>96</v>
      </c>
      <c r="D2" s="474"/>
      <c r="E2" s="475"/>
      <c r="F2" s="473" t="s">
        <v>128</v>
      </c>
      <c r="G2" s="474"/>
      <c r="H2" s="475"/>
    </row>
    <row r="3" spans="2:8" ht="20.25" customHeight="1" thickBot="1">
      <c r="B3" s="4" t="s">
        <v>135</v>
      </c>
      <c r="C3" s="44" t="s">
        <v>126</v>
      </c>
      <c r="D3" s="42" t="s">
        <v>127</v>
      </c>
      <c r="E3" s="119" t="s">
        <v>54</v>
      </c>
      <c r="F3" s="44" t="s">
        <v>126</v>
      </c>
      <c r="G3" s="42" t="s">
        <v>127</v>
      </c>
      <c r="H3" s="43" t="s">
        <v>54</v>
      </c>
    </row>
    <row r="4" spans="2:8" ht="30" customHeight="1" thickBot="1">
      <c r="B4" s="50" t="s">
        <v>88</v>
      </c>
      <c r="C4" s="302">
        <f>SUM(C5:C8)</f>
        <v>1745.9</v>
      </c>
      <c r="D4" s="303">
        <f>SUM(D5:D8)</f>
        <v>735.9</v>
      </c>
      <c r="E4" s="325">
        <f>(C4-D4)/D4</f>
        <v>1.3724690854735699</v>
      </c>
      <c r="F4" s="302">
        <f>SUM(F5:F8)</f>
        <v>2469.2000000000003</v>
      </c>
      <c r="G4" s="303">
        <f>SUM(G5:G8)</f>
        <v>1433.0000000000002</v>
      </c>
      <c r="H4" s="305">
        <f>(F4-G4)/G4</f>
        <v>0.7230983949755756</v>
      </c>
    </row>
    <row r="5" spans="2:8" ht="20.25" customHeight="1">
      <c r="B5" s="68" t="s">
        <v>129</v>
      </c>
      <c r="C5" s="267">
        <v>1204.5</v>
      </c>
      <c r="D5" s="291">
        <v>452</v>
      </c>
      <c r="E5" s="326">
        <f t="shared" ref="E5:E25" si="0">(C5-D5)/D5</f>
        <v>1.6648230088495575</v>
      </c>
      <c r="F5" s="267">
        <v>1672.3</v>
      </c>
      <c r="G5" s="291">
        <v>903.6</v>
      </c>
      <c r="H5" s="306">
        <f t="shared" ref="H5:H27" si="1">(F5-G5)/G5</f>
        <v>0.85070827799911453</v>
      </c>
    </row>
    <row r="6" spans="2:8" ht="20.25" customHeight="1">
      <c r="B6" s="69" t="s">
        <v>130</v>
      </c>
      <c r="C6" s="267">
        <v>479.1</v>
      </c>
      <c r="D6" s="291">
        <v>265.2</v>
      </c>
      <c r="E6" s="326">
        <f t="shared" si="0"/>
        <v>0.80656108597285081</v>
      </c>
      <c r="F6" s="267">
        <v>721.3</v>
      </c>
      <c r="G6" s="291">
        <v>489.1</v>
      </c>
      <c r="H6" s="307">
        <f t="shared" si="1"/>
        <v>0.47474953997137581</v>
      </c>
    </row>
    <row r="7" spans="2:8" ht="20.25" customHeight="1">
      <c r="B7" s="69" t="s">
        <v>91</v>
      </c>
      <c r="C7" s="267">
        <v>55.4</v>
      </c>
      <c r="D7" s="291">
        <v>11.8</v>
      </c>
      <c r="E7" s="326">
        <f t="shared" si="0"/>
        <v>3.6949152542372876</v>
      </c>
      <c r="F7" s="267">
        <v>63.3</v>
      </c>
      <c r="G7" s="291">
        <v>24.9</v>
      </c>
      <c r="H7" s="307">
        <f t="shared" si="1"/>
        <v>1.5421686746987953</v>
      </c>
    </row>
    <row r="8" spans="2:8" ht="20.25" customHeight="1" thickBot="1">
      <c r="B8" s="71" t="s">
        <v>92</v>
      </c>
      <c r="C8" s="267">
        <v>6.9</v>
      </c>
      <c r="D8" s="291">
        <v>6.9</v>
      </c>
      <c r="E8" s="326">
        <f t="shared" si="0"/>
        <v>0</v>
      </c>
      <c r="F8" s="267">
        <v>12.3</v>
      </c>
      <c r="G8" s="291">
        <v>15.4</v>
      </c>
      <c r="H8" s="308">
        <f t="shared" si="1"/>
        <v>-0.20129870129870128</v>
      </c>
    </row>
    <row r="9" spans="2:8" ht="30" customHeight="1" thickBot="1">
      <c r="B9" s="94" t="s">
        <v>89</v>
      </c>
      <c r="C9" s="302">
        <f>SUM(C10:C17)</f>
        <v>-1351.8</v>
      </c>
      <c r="D9" s="324">
        <f>SUM(D10:D17)</f>
        <v>-542.4</v>
      </c>
      <c r="E9" s="327">
        <f t="shared" si="0"/>
        <v>1.4922566371681416</v>
      </c>
      <c r="F9" s="302">
        <f>SUM(F10:F17)</f>
        <v>-1859.2</v>
      </c>
      <c r="G9" s="324">
        <f>SUM(G10:G17)</f>
        <v>-1055.3000000000002</v>
      </c>
      <c r="H9" s="309">
        <f t="shared" si="1"/>
        <v>0.76177390315550053</v>
      </c>
    </row>
    <row r="10" spans="2:8" ht="20.25" customHeight="1">
      <c r="B10" s="99" t="s">
        <v>131</v>
      </c>
      <c r="C10" s="267">
        <v>-260.89999999999998</v>
      </c>
      <c r="D10" s="291">
        <v>-239.5</v>
      </c>
      <c r="E10" s="328">
        <f t="shared" si="0"/>
        <v>8.9352818371607426E-2</v>
      </c>
      <c r="F10" s="267">
        <v>-471.5</v>
      </c>
      <c r="G10" s="291">
        <v>-446.9</v>
      </c>
      <c r="H10" s="306">
        <f t="shared" si="1"/>
        <v>5.5045871559633079E-2</v>
      </c>
    </row>
    <row r="11" spans="2:8" ht="20.25" customHeight="1">
      <c r="B11" s="38" t="s">
        <v>93</v>
      </c>
      <c r="C11" s="267">
        <v>-132.19999999999999</v>
      </c>
      <c r="D11" s="291">
        <v>-81.3</v>
      </c>
      <c r="E11" s="326">
        <f t="shared" si="0"/>
        <v>0.62607626076260758</v>
      </c>
      <c r="F11" s="267">
        <v>-207.6</v>
      </c>
      <c r="G11" s="291">
        <v>-160.30000000000001</v>
      </c>
      <c r="H11" s="307">
        <f t="shared" si="1"/>
        <v>0.29507174048658752</v>
      </c>
    </row>
    <row r="12" spans="2:8" ht="20.25" customHeight="1">
      <c r="B12" s="38" t="s">
        <v>121</v>
      </c>
      <c r="C12" s="267">
        <v>-311.3</v>
      </c>
      <c r="D12" s="291">
        <v>-62.3</v>
      </c>
      <c r="E12" s="326">
        <f t="shared" si="0"/>
        <v>3.996789727126806</v>
      </c>
      <c r="F12" s="267">
        <v>-373.8</v>
      </c>
      <c r="G12" s="291">
        <v>-123</v>
      </c>
      <c r="H12" s="307">
        <f t="shared" si="1"/>
        <v>2.0390243902439025</v>
      </c>
    </row>
    <row r="13" spans="2:8" ht="20.25" customHeight="1">
      <c r="B13" s="38" t="s">
        <v>132</v>
      </c>
      <c r="C13" s="267">
        <v>-288</v>
      </c>
      <c r="D13" s="291">
        <v>-62</v>
      </c>
      <c r="E13" s="326">
        <f t="shared" si="0"/>
        <v>3.6451612903225805</v>
      </c>
      <c r="F13" s="267">
        <v>-359.3</v>
      </c>
      <c r="G13" s="291">
        <v>-122.7</v>
      </c>
      <c r="H13" s="307">
        <f t="shared" si="1"/>
        <v>1.9282803585982071</v>
      </c>
    </row>
    <row r="14" spans="2:8" ht="20.25" customHeight="1">
      <c r="B14" s="38" t="s">
        <v>1</v>
      </c>
      <c r="C14" s="267">
        <v>-108.2</v>
      </c>
      <c r="D14" s="291">
        <v>-41.9</v>
      </c>
      <c r="E14" s="326">
        <f t="shared" si="0"/>
        <v>1.5823389021479717</v>
      </c>
      <c r="F14" s="267">
        <v>-152.80000000000001</v>
      </c>
      <c r="G14" s="291">
        <v>-85</v>
      </c>
      <c r="H14" s="307">
        <f t="shared" si="1"/>
        <v>0.7976470588235296</v>
      </c>
    </row>
    <row r="15" spans="2:8" ht="20.25" customHeight="1">
      <c r="B15" s="38" t="s">
        <v>94</v>
      </c>
      <c r="C15" s="267">
        <v>-189.7</v>
      </c>
      <c r="D15" s="291">
        <v>-16.8</v>
      </c>
      <c r="E15" s="326">
        <f t="shared" si="0"/>
        <v>10.291666666666664</v>
      </c>
      <c r="F15" s="267">
        <v>-200</v>
      </c>
      <c r="G15" s="291">
        <v>-42.7</v>
      </c>
      <c r="H15" s="307">
        <f t="shared" si="1"/>
        <v>3.6838407494145198</v>
      </c>
    </row>
    <row r="16" spans="2:8" ht="30" customHeight="1">
      <c r="B16" s="38" t="s">
        <v>133</v>
      </c>
      <c r="C16" s="267">
        <v>-18.100000000000001</v>
      </c>
      <c r="D16" s="291">
        <v>-9.3000000000000007</v>
      </c>
      <c r="E16" s="326">
        <f t="shared" si="0"/>
        <v>0.94623655913978499</v>
      </c>
      <c r="F16" s="267">
        <v>-24.8</v>
      </c>
      <c r="G16" s="291">
        <v>-15.7</v>
      </c>
      <c r="H16" s="307">
        <f t="shared" si="1"/>
        <v>0.57961783439490455</v>
      </c>
    </row>
    <row r="17" spans="2:8" ht="15.75" thickBot="1">
      <c r="B17" s="96" t="s">
        <v>95</v>
      </c>
      <c r="C17" s="267">
        <v>-43.4</v>
      </c>
      <c r="D17" s="291">
        <v>-29.3</v>
      </c>
      <c r="E17" s="326">
        <f t="shared" si="0"/>
        <v>0.48122866894197946</v>
      </c>
      <c r="F17" s="267">
        <v>-69.400000000000006</v>
      </c>
      <c r="G17" s="291">
        <v>-59</v>
      </c>
      <c r="H17" s="308">
        <f t="shared" si="1"/>
        <v>0.17627118644067807</v>
      </c>
    </row>
    <row r="18" spans="2:8" ht="30" customHeight="1" thickBot="1">
      <c r="B18" s="37" t="s">
        <v>134</v>
      </c>
      <c r="C18" s="330">
        <v>3.5</v>
      </c>
      <c r="D18" s="331">
        <v>1.5</v>
      </c>
      <c r="E18" s="332">
        <f t="shared" si="0"/>
        <v>1.3333333333333333</v>
      </c>
      <c r="F18" s="330">
        <v>7.1</v>
      </c>
      <c r="G18" s="331">
        <v>2</v>
      </c>
      <c r="H18" s="329">
        <f t="shared" si="1"/>
        <v>2.5499999999999998</v>
      </c>
    </row>
    <row r="19" spans="2:8" ht="30" customHeight="1" thickBot="1">
      <c r="B19" s="94" t="s">
        <v>44</v>
      </c>
      <c r="C19" s="302">
        <f>C4+C9+C18</f>
        <v>397.60000000000014</v>
      </c>
      <c r="D19" s="303">
        <f>D4+D9+D18</f>
        <v>195</v>
      </c>
      <c r="E19" s="304">
        <f>(C19-D19)/D19</f>
        <v>1.0389743589743596</v>
      </c>
      <c r="F19" s="302">
        <f>F4+F9+F18</f>
        <v>617.10000000000025</v>
      </c>
      <c r="G19" s="303">
        <f>G4+G9+G18</f>
        <v>379.70000000000005</v>
      </c>
      <c r="H19" s="305">
        <f>(F19-G19)/G19</f>
        <v>0.625230445088228</v>
      </c>
    </row>
    <row r="20" spans="2:8" ht="30" customHeight="1">
      <c r="B20" s="54" t="s">
        <v>216</v>
      </c>
      <c r="C20" s="267">
        <v>23.9</v>
      </c>
      <c r="D20" s="291">
        <v>0.7</v>
      </c>
      <c r="E20" s="311">
        <f t="shared" si="0"/>
        <v>33.142857142857146</v>
      </c>
      <c r="F20" s="267">
        <v>25.1</v>
      </c>
      <c r="G20" s="291">
        <v>4.5999999999999996</v>
      </c>
      <c r="H20" s="310">
        <f t="shared" si="1"/>
        <v>4.4565217391304355</v>
      </c>
    </row>
    <row r="21" spans="2:8" ht="30" customHeight="1">
      <c r="B21" s="8" t="s">
        <v>122</v>
      </c>
      <c r="C21" s="267">
        <v>-273.39999999999998</v>
      </c>
      <c r="D21" s="291">
        <v>-102.4</v>
      </c>
      <c r="E21" s="311">
        <f t="shared" si="0"/>
        <v>1.6699218749999996</v>
      </c>
      <c r="F21" s="267">
        <v>-382.1</v>
      </c>
      <c r="G21" s="291">
        <v>-182.5</v>
      </c>
      <c r="H21" s="310">
        <f t="shared" si="1"/>
        <v>1.0936986301369864</v>
      </c>
    </row>
    <row r="22" spans="2:8" ht="30" customHeight="1" thickBot="1">
      <c r="B22" s="96" t="s">
        <v>114</v>
      </c>
      <c r="C22" s="267">
        <v>0.7</v>
      </c>
      <c r="D22" s="291">
        <v>0.8</v>
      </c>
      <c r="E22" s="318">
        <f t="shared" si="0"/>
        <v>-0.12500000000000011</v>
      </c>
      <c r="F22" s="267">
        <v>1.3</v>
      </c>
      <c r="G22" s="291">
        <v>1.6</v>
      </c>
      <c r="H22" s="307">
        <f t="shared" si="1"/>
        <v>-0.18750000000000003</v>
      </c>
    </row>
    <row r="23" spans="2:8" ht="30" customHeight="1" thickBot="1">
      <c r="B23" s="97" t="s">
        <v>108</v>
      </c>
      <c r="C23" s="302">
        <f>SUM(C19:C22)</f>
        <v>148.80000000000013</v>
      </c>
      <c r="D23" s="303">
        <f>SUM(D19:D22)</f>
        <v>94.09999999999998</v>
      </c>
      <c r="E23" s="304">
        <f t="shared" si="0"/>
        <v>0.58129649309245646</v>
      </c>
      <c r="F23" s="302">
        <f>SUM(F19:F22)</f>
        <v>261.40000000000026</v>
      </c>
      <c r="G23" s="303">
        <f>SUM(G19:G22)</f>
        <v>203.40000000000006</v>
      </c>
      <c r="H23" s="305">
        <f t="shared" si="1"/>
        <v>0.28515240904621525</v>
      </c>
    </row>
    <row r="24" spans="2:8" ht="30" customHeight="1" thickBot="1">
      <c r="B24" s="98" t="s">
        <v>3</v>
      </c>
      <c r="C24" s="312">
        <v>-16.7</v>
      </c>
      <c r="D24" s="300">
        <v>-13.4</v>
      </c>
      <c r="E24" s="333">
        <f t="shared" si="0"/>
        <v>0.24626865671641782</v>
      </c>
      <c r="F24" s="312">
        <v>-31.1</v>
      </c>
      <c r="G24" s="300">
        <v>-27.5</v>
      </c>
      <c r="H24" s="307">
        <f t="shared" si="1"/>
        <v>0.13090909090909095</v>
      </c>
    </row>
    <row r="25" spans="2:8" ht="30" customHeight="1" thickBot="1">
      <c r="B25" s="95" t="s">
        <v>65</v>
      </c>
      <c r="C25" s="313">
        <f>SUM(C23:C24)</f>
        <v>132.10000000000014</v>
      </c>
      <c r="D25" s="314">
        <f>SUM(D23:D24)</f>
        <v>80.699999999999974</v>
      </c>
      <c r="E25" s="315">
        <f t="shared" si="0"/>
        <v>0.636926889714996</v>
      </c>
      <c r="F25" s="313">
        <f>SUM(F23:F24)</f>
        <v>230.30000000000027</v>
      </c>
      <c r="G25" s="314">
        <f>SUM(G23:G24)</f>
        <v>175.90000000000006</v>
      </c>
      <c r="H25" s="305">
        <f t="shared" si="1"/>
        <v>0.30926662876634559</v>
      </c>
    </row>
    <row r="26" spans="2:8" ht="30" customHeight="1" thickBot="1">
      <c r="B26" s="38" t="s">
        <v>109</v>
      </c>
      <c r="C26" s="316">
        <f>C25</f>
        <v>132.10000000000014</v>
      </c>
      <c r="D26" s="317">
        <f>D25</f>
        <v>80.699999999999974</v>
      </c>
      <c r="E26" s="318">
        <f>(C26-D26)/D26</f>
        <v>0.636926889714996</v>
      </c>
      <c r="F26" s="316">
        <f>F25</f>
        <v>230.30000000000027</v>
      </c>
      <c r="G26" s="317">
        <f>G25</f>
        <v>175.90000000000006</v>
      </c>
      <c r="H26" s="307">
        <f t="shared" si="1"/>
        <v>0.30926662876634559</v>
      </c>
    </row>
    <row r="27" spans="2:8" ht="30" customHeight="1" thickBot="1">
      <c r="B27" s="51" t="s">
        <v>90</v>
      </c>
      <c r="C27" s="118">
        <v>0.25</v>
      </c>
      <c r="D27" s="52">
        <v>0.23</v>
      </c>
      <c r="E27" s="335">
        <f>(C27-D27)/D27</f>
        <v>8.6956521739130391E-2</v>
      </c>
      <c r="F27" s="118">
        <v>0.53</v>
      </c>
      <c r="G27" s="52">
        <v>0.5</v>
      </c>
      <c r="H27" s="334">
        <f t="shared" si="1"/>
        <v>6.0000000000000053E-2</v>
      </c>
    </row>
    <row r="28" spans="2:8" ht="30" customHeight="1" thickBot="1">
      <c r="B28" s="55"/>
      <c r="C28" s="319"/>
      <c r="D28" s="297"/>
      <c r="E28" s="320"/>
      <c r="F28" s="319"/>
      <c r="G28" s="297"/>
      <c r="H28" s="298"/>
    </row>
    <row r="29" spans="2:8" ht="30" customHeight="1">
      <c r="B29" s="58" t="s">
        <v>0</v>
      </c>
      <c r="C29" s="321">
        <f>C19-C12</f>
        <v>708.90000000000009</v>
      </c>
      <c r="D29" s="322">
        <f>D19-D12</f>
        <v>257.3</v>
      </c>
      <c r="E29" s="323">
        <f>(C29-D29)/D29</f>
        <v>1.7551496307811896</v>
      </c>
      <c r="F29" s="321">
        <f>F19-F12</f>
        <v>990.90000000000032</v>
      </c>
      <c r="G29" s="322">
        <f>G19-G12</f>
        <v>502.70000000000005</v>
      </c>
      <c r="H29" s="323">
        <f>(F29-G29)/G29</f>
        <v>0.97115575890193007</v>
      </c>
    </row>
    <row r="30" spans="2:8" ht="30" customHeight="1" thickBot="1">
      <c r="B30" s="59" t="s">
        <v>4</v>
      </c>
      <c r="C30" s="61">
        <f>C29/C4</f>
        <v>0.40603700097370987</v>
      </c>
      <c r="D30" s="60">
        <f>D29/D4</f>
        <v>0.34963989672509854</v>
      </c>
      <c r="E30" s="150" t="s">
        <v>217</v>
      </c>
      <c r="F30" s="61">
        <f>F29/F4</f>
        <v>0.40130406609428165</v>
      </c>
      <c r="G30" s="60">
        <f>G29/G4</f>
        <v>0.35080251221214231</v>
      </c>
      <c r="H30" s="336" t="s">
        <v>218</v>
      </c>
    </row>
    <row r="31" spans="2:8" ht="15">
      <c r="B31" s="87"/>
      <c r="C31" s="87"/>
      <c r="D31" s="87"/>
      <c r="E31" s="86"/>
      <c r="F31" s="87"/>
      <c r="G31" s="87"/>
      <c r="H31" s="87"/>
    </row>
    <row r="32" spans="2:8">
      <c r="B32" s="34"/>
      <c r="C32" s="34"/>
      <c r="D32" s="34"/>
      <c r="E32" s="34"/>
      <c r="F32" s="34"/>
      <c r="G32" s="34"/>
      <c r="H32" s="34"/>
    </row>
  </sheetData>
  <mergeCells count="2">
    <mergeCell ref="C2:E2"/>
    <mergeCell ref="F2:H2"/>
  </mergeCells>
  <pageMargins left="0.7" right="0.7" top="0.75" bottom="0.75" header="0.3" footer="0.3"/>
  <pageSetup paperSize="9" scale="49" orientation="portrait" horizontalDpi="4294967294" r:id="rId1"/>
  <ignoredErrors>
    <ignoredError sqref="E23 E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Y24"/>
  <sheetViews>
    <sheetView showGridLines="0" zoomScaleNormal="100" zoomScaleSheetLayoutView="100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31.125" customWidth="1"/>
    <col min="3" max="3" width="12.875" customWidth="1"/>
    <col min="4" max="4" width="1.875" customWidth="1"/>
    <col min="5" max="5" width="12.875" customWidth="1"/>
    <col min="6" max="6" width="1.625" customWidth="1"/>
    <col min="7" max="7" width="9.625" customWidth="1"/>
    <col min="8" max="8" width="12.875" customWidth="1"/>
    <col min="9" max="9" width="1.875" customWidth="1"/>
    <col min="10" max="10" width="12.875" customWidth="1"/>
    <col min="11" max="11" width="2.625" customWidth="1"/>
    <col min="12" max="12" width="9.625" customWidth="1"/>
    <col min="13" max="13" width="12.875" customWidth="1"/>
    <col min="14" max="14" width="1.875" customWidth="1"/>
    <col min="15" max="15" width="12.875" customWidth="1"/>
    <col min="16" max="16" width="1.875" customWidth="1"/>
    <col min="17" max="17" width="9.625" customWidth="1"/>
    <col min="18" max="19" width="12.875" customWidth="1"/>
    <col min="20" max="20" width="9.625" customWidth="1"/>
  </cols>
  <sheetData>
    <row r="1" spans="2:25" ht="50.25" customHeight="1" thickBot="1">
      <c r="B1" s="35" t="s">
        <v>106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2:25" s="65" customFormat="1" ht="30" customHeight="1" thickBot="1">
      <c r="B2" s="66"/>
      <c r="C2" s="477" t="s">
        <v>220</v>
      </c>
      <c r="D2" s="478"/>
      <c r="E2" s="478"/>
      <c r="F2" s="478"/>
      <c r="G2" s="479"/>
      <c r="H2" s="477" t="s">
        <v>64</v>
      </c>
      <c r="I2" s="478"/>
      <c r="J2" s="478"/>
      <c r="K2" s="478"/>
      <c r="L2" s="479"/>
      <c r="M2" s="477" t="s">
        <v>104</v>
      </c>
      <c r="N2" s="478"/>
      <c r="O2" s="478"/>
      <c r="P2" s="478"/>
      <c r="Q2" s="479"/>
      <c r="R2" s="477" t="s">
        <v>105</v>
      </c>
      <c r="S2" s="478"/>
      <c r="T2" s="479"/>
      <c r="U2" s="29"/>
    </row>
    <row r="3" spans="2:25" s="65" customFormat="1" ht="20.25" customHeight="1" thickBot="1">
      <c r="B3" s="67"/>
      <c r="C3" s="473" t="s">
        <v>128</v>
      </c>
      <c r="D3" s="474"/>
      <c r="E3" s="474"/>
      <c r="F3" s="474"/>
      <c r="G3" s="475"/>
      <c r="H3" s="473" t="s">
        <v>128</v>
      </c>
      <c r="I3" s="474"/>
      <c r="J3" s="474"/>
      <c r="K3" s="474"/>
      <c r="L3" s="475"/>
      <c r="M3" s="473" t="s">
        <v>128</v>
      </c>
      <c r="N3" s="474"/>
      <c r="O3" s="474"/>
      <c r="P3" s="474"/>
      <c r="Q3" s="475"/>
      <c r="R3" s="473" t="s">
        <v>128</v>
      </c>
      <c r="S3" s="474"/>
      <c r="T3" s="475"/>
      <c r="U3" s="29"/>
      <c r="V3" s="89"/>
      <c r="W3" s="89"/>
      <c r="X3" s="89"/>
      <c r="Y3" s="89"/>
    </row>
    <row r="4" spans="2:25" s="75" customFormat="1" ht="20.25" customHeight="1" thickBot="1">
      <c r="B4" s="4" t="s">
        <v>135</v>
      </c>
      <c r="C4" s="76" t="s">
        <v>126</v>
      </c>
      <c r="D4" s="102"/>
      <c r="E4" s="77" t="s">
        <v>127</v>
      </c>
      <c r="F4" s="77"/>
      <c r="G4" s="78" t="s">
        <v>103</v>
      </c>
      <c r="H4" s="76" t="s">
        <v>126</v>
      </c>
      <c r="I4" s="102"/>
      <c r="J4" s="77" t="s">
        <v>127</v>
      </c>
      <c r="K4" s="77"/>
      <c r="L4" s="78" t="s">
        <v>103</v>
      </c>
      <c r="M4" s="76" t="s">
        <v>126</v>
      </c>
      <c r="N4" s="102"/>
      <c r="O4" s="77" t="s">
        <v>127</v>
      </c>
      <c r="P4" s="77"/>
      <c r="Q4" s="88" t="s">
        <v>103</v>
      </c>
      <c r="R4" s="76" t="s">
        <v>126</v>
      </c>
      <c r="S4" s="77" t="s">
        <v>127</v>
      </c>
      <c r="T4" s="88" t="s">
        <v>103</v>
      </c>
      <c r="U4" s="74"/>
      <c r="V4" s="90"/>
      <c r="W4" s="90"/>
      <c r="X4" s="90"/>
      <c r="Y4" s="90"/>
    </row>
    <row r="5" spans="2:25" s="65" customFormat="1" ht="20.25" customHeight="1">
      <c r="B5" s="68" t="s">
        <v>99</v>
      </c>
      <c r="C5" s="237">
        <v>1936.4</v>
      </c>
      <c r="D5" s="158"/>
      <c r="E5" s="281">
        <v>950.3</v>
      </c>
      <c r="F5" s="244"/>
      <c r="G5" s="287">
        <f>C5-E5</f>
        <v>986.10000000000014</v>
      </c>
      <c r="H5" s="237">
        <v>532.79999999999995</v>
      </c>
      <c r="I5" s="152"/>
      <c r="J5" s="156">
        <v>482.7</v>
      </c>
      <c r="K5" s="156"/>
      <c r="L5" s="156">
        <f>H5-J5</f>
        <v>50.099999999999966</v>
      </c>
      <c r="M5" s="79">
        <v>0</v>
      </c>
      <c r="N5" s="103"/>
      <c r="O5" s="80">
        <v>0</v>
      </c>
      <c r="P5" s="80"/>
      <c r="Q5" s="251">
        <f>M5-O5</f>
        <v>0</v>
      </c>
      <c r="R5" s="436">
        <f>C5+H5+M5</f>
        <v>2469.1999999999998</v>
      </c>
      <c r="S5" s="289">
        <f>E5+J5+O5</f>
        <v>1433</v>
      </c>
      <c r="T5" s="290">
        <f>R5-S5</f>
        <v>1036.1999999999998</v>
      </c>
      <c r="U5" s="29"/>
      <c r="V5" s="91"/>
      <c r="W5" s="91"/>
      <c r="X5" s="91"/>
      <c r="Y5" s="89"/>
    </row>
    <row r="6" spans="2:25" s="65" customFormat="1" ht="20.25" customHeight="1">
      <c r="B6" s="69" t="s">
        <v>100</v>
      </c>
      <c r="C6" s="238">
        <v>15.4</v>
      </c>
      <c r="D6" s="153"/>
      <c r="E6" s="154">
        <v>12.4</v>
      </c>
      <c r="F6" s="154"/>
      <c r="G6" s="239">
        <f t="shared" ref="G6:G14" si="0">C6-E6</f>
        <v>3</v>
      </c>
      <c r="H6" s="238">
        <v>58.6</v>
      </c>
      <c r="I6" s="153"/>
      <c r="J6" s="154">
        <v>50</v>
      </c>
      <c r="K6" s="154"/>
      <c r="L6" s="154">
        <f t="shared" ref="L6:L11" si="1">H6-J6</f>
        <v>8.6000000000000014</v>
      </c>
      <c r="M6" s="238">
        <v>-74</v>
      </c>
      <c r="N6" s="153"/>
      <c r="O6" s="154">
        <v>-62.4</v>
      </c>
      <c r="P6" s="19"/>
      <c r="Q6" s="251">
        <f t="shared" ref="Q6:Q14" si="2">M6-O6</f>
        <v>-11.600000000000001</v>
      </c>
      <c r="R6" s="148">
        <f t="shared" ref="R6:R14" si="3">C6+H6+M6</f>
        <v>0</v>
      </c>
      <c r="S6" s="80">
        <f t="shared" ref="S6:S11" si="4">E6+J6+O6</f>
        <v>0</v>
      </c>
      <c r="T6" s="81">
        <f t="shared" ref="T6:T11" si="5">R6-S6</f>
        <v>0</v>
      </c>
      <c r="U6" s="29"/>
      <c r="V6" s="92"/>
      <c r="W6" s="92"/>
      <c r="X6" s="92"/>
      <c r="Y6" s="89"/>
    </row>
    <row r="7" spans="2:25" s="65" customFormat="1" ht="20.25" customHeight="1">
      <c r="B7" s="70" t="s">
        <v>101</v>
      </c>
      <c r="C7" s="240">
        <f>C5+C6</f>
        <v>1951.8000000000002</v>
      </c>
      <c r="D7" s="245"/>
      <c r="E7" s="282">
        <f t="shared" ref="E7" si="6">E5+E6</f>
        <v>962.69999999999993</v>
      </c>
      <c r="F7" s="246"/>
      <c r="G7" s="288">
        <f>C7-E7</f>
        <v>989.10000000000025</v>
      </c>
      <c r="H7" s="250">
        <f>H5+H6</f>
        <v>591.4</v>
      </c>
      <c r="I7" s="261"/>
      <c r="J7" s="282">
        <f t="shared" ref="J7" si="7">J5+J6</f>
        <v>532.70000000000005</v>
      </c>
      <c r="K7" s="282"/>
      <c r="L7" s="242">
        <f t="shared" si="1"/>
        <v>58.699999999999932</v>
      </c>
      <c r="M7" s="250">
        <f>M5+M6</f>
        <v>-74</v>
      </c>
      <c r="N7" s="261"/>
      <c r="O7" s="242">
        <v>-62.4</v>
      </c>
      <c r="P7" s="72"/>
      <c r="Q7" s="252">
        <f t="shared" si="2"/>
        <v>-11.600000000000001</v>
      </c>
      <c r="R7" s="254">
        <f t="shared" si="3"/>
        <v>2469.2000000000003</v>
      </c>
      <c r="S7" s="293">
        <f t="shared" si="4"/>
        <v>1433</v>
      </c>
      <c r="T7" s="294">
        <f t="shared" si="5"/>
        <v>1036.2000000000003</v>
      </c>
      <c r="U7" s="29"/>
      <c r="V7" s="93"/>
      <c r="W7" s="93"/>
      <c r="X7" s="93"/>
      <c r="Y7" s="89"/>
    </row>
    <row r="8" spans="2:25" s="65" customFormat="1" ht="20.25" customHeight="1">
      <c r="B8" s="70" t="s">
        <v>0</v>
      </c>
      <c r="C8" s="240">
        <v>773.8</v>
      </c>
      <c r="D8" s="241"/>
      <c r="E8" s="242">
        <v>324.2</v>
      </c>
      <c r="F8" s="242"/>
      <c r="G8" s="243">
        <f t="shared" si="0"/>
        <v>449.59999999999997</v>
      </c>
      <c r="H8" s="240">
        <v>217.1</v>
      </c>
      <c r="I8" s="241"/>
      <c r="J8" s="242">
        <v>178.5</v>
      </c>
      <c r="K8" s="242"/>
      <c r="L8" s="242">
        <f t="shared" si="1"/>
        <v>38.599999999999994</v>
      </c>
      <c r="M8" s="148">
        <v>0</v>
      </c>
      <c r="N8" s="264"/>
      <c r="O8" s="80">
        <v>0</v>
      </c>
      <c r="P8" s="72"/>
      <c r="Q8" s="252">
        <f t="shared" si="2"/>
        <v>0</v>
      </c>
      <c r="R8" s="254">
        <f>C8+H8+M8</f>
        <v>990.9</v>
      </c>
      <c r="S8" s="293">
        <f t="shared" si="4"/>
        <v>502.7</v>
      </c>
      <c r="T8" s="294">
        <f t="shared" si="5"/>
        <v>488.2</v>
      </c>
      <c r="U8" s="29"/>
      <c r="V8" s="93"/>
      <c r="W8" s="93"/>
      <c r="X8" s="93"/>
      <c r="Y8" s="89"/>
    </row>
    <row r="9" spans="2:25" s="65" customFormat="1" ht="32.25" customHeight="1">
      <c r="B9" s="69" t="s">
        <v>121</v>
      </c>
      <c r="C9" s="238">
        <v>355.9</v>
      </c>
      <c r="D9" s="241"/>
      <c r="E9" s="154">
        <v>107.1</v>
      </c>
      <c r="F9" s="242"/>
      <c r="G9" s="239">
        <f t="shared" si="0"/>
        <v>248.79999999999998</v>
      </c>
      <c r="H9" s="238">
        <v>17.899999999999999</v>
      </c>
      <c r="I9" s="153"/>
      <c r="J9" s="154">
        <v>15.9</v>
      </c>
      <c r="K9" s="154"/>
      <c r="L9" s="154">
        <f t="shared" si="1"/>
        <v>1.9999999999999982</v>
      </c>
      <c r="M9" s="79">
        <v>0</v>
      </c>
      <c r="N9" s="103"/>
      <c r="O9" s="80">
        <v>0</v>
      </c>
      <c r="P9" s="19"/>
      <c r="Q9" s="251">
        <f t="shared" si="2"/>
        <v>0</v>
      </c>
      <c r="R9" s="253">
        <f>C9+H9+M9</f>
        <v>373.79999999999995</v>
      </c>
      <c r="S9" s="291">
        <f t="shared" si="4"/>
        <v>123</v>
      </c>
      <c r="T9" s="292">
        <f t="shared" si="5"/>
        <v>250.79999999999995</v>
      </c>
      <c r="U9" s="29"/>
      <c r="V9" s="93"/>
      <c r="W9" s="93"/>
      <c r="X9" s="93"/>
      <c r="Y9" s="89"/>
    </row>
    <row r="10" spans="2:25" s="65" customFormat="1" ht="20.25" customHeight="1">
      <c r="B10" s="70" t="s">
        <v>2</v>
      </c>
      <c r="C10" s="278">
        <f>C8-C9</f>
        <v>417.9</v>
      </c>
      <c r="D10" s="279"/>
      <c r="E10" s="280">
        <f t="shared" ref="E10" si="8">E8-E9</f>
        <v>217.1</v>
      </c>
      <c r="F10" s="242"/>
      <c r="G10" s="243">
        <f t="shared" si="0"/>
        <v>200.79999999999998</v>
      </c>
      <c r="H10" s="278">
        <f>H8-H9</f>
        <v>199.2</v>
      </c>
      <c r="I10" s="279"/>
      <c r="J10" s="280">
        <f t="shared" ref="J10" si="9">J8-J9</f>
        <v>162.6</v>
      </c>
      <c r="K10" s="242"/>
      <c r="L10" s="242">
        <f t="shared" si="1"/>
        <v>36.599999999999994</v>
      </c>
      <c r="M10" s="148">
        <f>M8-M9</f>
        <v>0</v>
      </c>
      <c r="N10" s="264"/>
      <c r="O10" s="80">
        <v>0</v>
      </c>
      <c r="P10" s="72"/>
      <c r="Q10" s="252">
        <f t="shared" si="2"/>
        <v>0</v>
      </c>
      <c r="R10" s="254">
        <f t="shared" si="3"/>
        <v>617.09999999999991</v>
      </c>
      <c r="S10" s="293">
        <f t="shared" si="4"/>
        <v>379.7</v>
      </c>
      <c r="T10" s="294">
        <f t="shared" si="5"/>
        <v>237.39999999999992</v>
      </c>
      <c r="U10" s="29"/>
      <c r="V10" s="93"/>
      <c r="W10" s="93"/>
      <c r="X10" s="93"/>
      <c r="Y10" s="89"/>
    </row>
    <row r="11" spans="2:25" s="65" customFormat="1" ht="48" customHeight="1" thickBot="1">
      <c r="B11" s="145" t="s">
        <v>102</v>
      </c>
      <c r="C11" s="247">
        <v>181.3</v>
      </c>
      <c r="D11" s="432">
        <v>1</v>
      </c>
      <c r="E11" s="249">
        <v>134.80000000000001</v>
      </c>
      <c r="F11" s="433">
        <v>1</v>
      </c>
      <c r="G11" s="248">
        <f t="shared" si="0"/>
        <v>46.5</v>
      </c>
      <c r="H11" s="247">
        <v>23.9</v>
      </c>
      <c r="I11" s="262"/>
      <c r="J11" s="249">
        <v>10.7</v>
      </c>
      <c r="K11" s="249"/>
      <c r="L11" s="249">
        <f t="shared" si="1"/>
        <v>13.2</v>
      </c>
      <c r="M11" s="146">
        <v>0</v>
      </c>
      <c r="N11" s="265"/>
      <c r="O11" s="147">
        <v>0</v>
      </c>
      <c r="P11" s="284"/>
      <c r="Q11" s="269">
        <f t="shared" si="2"/>
        <v>0</v>
      </c>
      <c r="R11" s="255">
        <f t="shared" si="3"/>
        <v>205.20000000000002</v>
      </c>
      <c r="S11" s="295">
        <f t="shared" si="4"/>
        <v>145.5</v>
      </c>
      <c r="T11" s="296">
        <f t="shared" si="5"/>
        <v>59.700000000000017</v>
      </c>
      <c r="U11" s="29"/>
      <c r="V11" s="93"/>
      <c r="W11" s="93"/>
      <c r="X11" s="93"/>
      <c r="Y11" s="89"/>
    </row>
    <row r="12" spans="2:25" s="65" customFormat="1" ht="20.25" customHeight="1">
      <c r="B12" s="14" t="s">
        <v>213</v>
      </c>
      <c r="C12" s="57"/>
      <c r="D12" s="256"/>
      <c r="E12" s="56"/>
      <c r="F12" s="56"/>
      <c r="G12" s="18"/>
      <c r="H12" s="256"/>
      <c r="I12" s="256"/>
      <c r="J12" s="56"/>
      <c r="K12" s="56"/>
      <c r="L12" s="56"/>
      <c r="M12" s="57"/>
      <c r="N12" s="256"/>
      <c r="O12" s="56"/>
      <c r="P12" s="56"/>
      <c r="Q12" s="270">
        <f t="shared" si="2"/>
        <v>0</v>
      </c>
      <c r="R12" s="256"/>
      <c r="S12" s="297"/>
      <c r="T12" s="298"/>
      <c r="U12" s="29"/>
      <c r="V12" s="91"/>
      <c r="W12" s="91"/>
      <c r="X12" s="91"/>
      <c r="Y12" s="89"/>
    </row>
    <row r="13" spans="2:25" s="65" customFormat="1" ht="20.25" customHeight="1">
      <c r="B13" s="15" t="s">
        <v>214</v>
      </c>
      <c r="C13" s="238">
        <v>23744.5</v>
      </c>
      <c r="D13" s="258"/>
      <c r="E13" s="154">
        <v>1743.2</v>
      </c>
      <c r="G13" s="239">
        <f t="shared" si="0"/>
        <v>22001.3</v>
      </c>
      <c r="H13" s="238">
        <v>4202</v>
      </c>
      <c r="I13" s="434">
        <v>2</v>
      </c>
      <c r="J13" s="154">
        <v>4065.4</v>
      </c>
      <c r="K13" s="435">
        <v>3</v>
      </c>
      <c r="L13" s="239">
        <f t="shared" ref="L13:L14" si="10">H13-J13</f>
        <v>136.59999999999991</v>
      </c>
      <c r="M13" s="257">
        <v>-119.4</v>
      </c>
      <c r="N13" s="434">
        <v>4</v>
      </c>
      <c r="O13" s="86">
        <v>-215.9</v>
      </c>
      <c r="P13" s="435">
        <v>5</v>
      </c>
      <c r="Q13" s="251">
        <f t="shared" si="2"/>
        <v>96.5</v>
      </c>
      <c r="R13" s="267">
        <f>C13+H13+M13</f>
        <v>27827.1</v>
      </c>
      <c r="S13" s="154">
        <f>J13+O13+E13</f>
        <v>5592.7</v>
      </c>
      <c r="T13" s="239">
        <f>R13-S13</f>
        <v>22234.399999999998</v>
      </c>
      <c r="U13" s="29"/>
      <c r="V13" s="91"/>
      <c r="W13" s="91"/>
      <c r="X13" s="91"/>
      <c r="Y13" s="89"/>
    </row>
    <row r="14" spans="2:25" s="65" customFormat="1" ht="31.5" customHeight="1" thickBot="1">
      <c r="B14" s="96" t="s">
        <v>215</v>
      </c>
      <c r="C14" s="275">
        <v>0</v>
      </c>
      <c r="D14" s="276"/>
      <c r="E14" s="277">
        <v>0</v>
      </c>
      <c r="F14" s="260"/>
      <c r="G14" s="286">
        <f t="shared" si="0"/>
        <v>0</v>
      </c>
      <c r="H14" s="263">
        <v>1.9</v>
      </c>
      <c r="I14" s="259"/>
      <c r="J14" s="260">
        <v>1.8</v>
      </c>
      <c r="K14" s="260"/>
      <c r="L14" s="285">
        <f t="shared" si="10"/>
        <v>9.9999999999999867E-2</v>
      </c>
      <c r="M14" s="268">
        <v>0</v>
      </c>
      <c r="N14" s="259"/>
      <c r="O14" s="260"/>
      <c r="P14" s="260"/>
      <c r="Q14" s="271">
        <f t="shared" si="2"/>
        <v>0</v>
      </c>
      <c r="R14" s="266">
        <f t="shared" si="3"/>
        <v>1.9</v>
      </c>
      <c r="S14" s="300">
        <f>J14+O14+E14</f>
        <v>1.8</v>
      </c>
      <c r="T14" s="299">
        <f>R14-S14</f>
        <v>9.9999999999999867E-2</v>
      </c>
      <c r="U14" s="29"/>
      <c r="V14" s="91"/>
      <c r="W14" s="91"/>
      <c r="X14" s="91"/>
      <c r="Y14" s="89"/>
    </row>
    <row r="15" spans="2:25" s="65" customFormat="1" ht="20.25" customHeight="1">
      <c r="B15" s="2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29"/>
      <c r="V15" s="89"/>
      <c r="W15" s="89"/>
      <c r="X15" s="89"/>
      <c r="Y15" s="89"/>
    </row>
    <row r="16" spans="2:25" s="65" customFormat="1" ht="20.25" customHeight="1">
      <c r="B16" s="476" t="s">
        <v>226</v>
      </c>
      <c r="C16" s="476"/>
      <c r="D16" s="476"/>
      <c r="E16" s="476"/>
      <c r="F16" s="476"/>
      <c r="G16" s="476"/>
      <c r="H16" s="113"/>
      <c r="I16" s="113"/>
      <c r="J16" s="273"/>
      <c r="K16" s="273"/>
      <c r="L16" s="62"/>
      <c r="M16" s="1"/>
      <c r="N16" s="1"/>
      <c r="O16" s="1"/>
      <c r="P16" s="1"/>
      <c r="Q16" s="1"/>
      <c r="R16" s="1"/>
      <c r="S16" s="1"/>
      <c r="T16" s="1"/>
      <c r="U16" s="29"/>
      <c r="V16" s="89"/>
      <c r="W16" s="89"/>
      <c r="X16" s="89"/>
      <c r="Y16" s="89"/>
    </row>
    <row r="17" spans="2:25" ht="15">
      <c r="B17" s="274" t="s">
        <v>227</v>
      </c>
      <c r="C17" s="274"/>
      <c r="D17" s="274"/>
      <c r="E17" s="274"/>
      <c r="F17" s="274"/>
      <c r="G17" s="274"/>
      <c r="H17" s="113"/>
      <c r="I17" s="113"/>
      <c r="J17" s="273"/>
      <c r="K17" s="273"/>
      <c r="L17" s="62"/>
      <c r="M17" s="1"/>
      <c r="N17" s="1"/>
      <c r="O17" s="1"/>
      <c r="P17" s="1"/>
      <c r="Q17" s="1"/>
      <c r="R17" s="1"/>
      <c r="S17" s="1"/>
      <c r="T17" s="1"/>
      <c r="U17" s="1"/>
    </row>
    <row r="18" spans="2:25" s="65" customFormat="1" ht="15" customHeight="1">
      <c r="B18" s="301" t="s">
        <v>228</v>
      </c>
      <c r="C18" s="283"/>
      <c r="D18" s="283"/>
      <c r="E18" s="283"/>
      <c r="F18" s="283"/>
      <c r="G18" s="283"/>
      <c r="H18" s="113"/>
      <c r="I18" s="113"/>
      <c r="J18" s="273"/>
      <c r="K18" s="273"/>
      <c r="L18" s="62"/>
      <c r="M18" s="1"/>
      <c r="N18" s="1"/>
      <c r="O18" s="1"/>
      <c r="P18" s="1"/>
      <c r="Q18" s="1"/>
      <c r="R18" s="1"/>
      <c r="S18" s="1"/>
      <c r="T18" s="1"/>
      <c r="U18" s="29"/>
      <c r="V18" s="89"/>
      <c r="W18" s="89"/>
      <c r="X18" s="89"/>
      <c r="Y18" s="89"/>
    </row>
    <row r="19" spans="2:25" ht="15">
      <c r="B19" s="274" t="s">
        <v>229</v>
      </c>
      <c r="C19" s="274"/>
      <c r="D19" s="274"/>
      <c r="E19" s="274"/>
      <c r="F19" s="274"/>
      <c r="G19" s="274"/>
      <c r="H19" s="113"/>
      <c r="I19" s="113"/>
      <c r="J19" s="273"/>
      <c r="K19" s="273"/>
      <c r="L19" s="62"/>
      <c r="M19" s="1"/>
      <c r="N19" s="1"/>
      <c r="O19" s="1"/>
      <c r="P19" s="1"/>
      <c r="Q19" s="1"/>
      <c r="R19" s="1"/>
      <c r="S19" s="1"/>
      <c r="T19" s="1"/>
      <c r="U19" s="1"/>
    </row>
    <row r="20" spans="2:25" ht="15">
      <c r="B20" s="274" t="s">
        <v>230</v>
      </c>
      <c r="G20" s="63"/>
      <c r="H20" s="1"/>
      <c r="I20" s="1"/>
      <c r="J20" s="63"/>
      <c r="K20" s="63"/>
      <c r="L20" s="63"/>
      <c r="M20" s="1"/>
      <c r="N20" s="1"/>
      <c r="O20" s="1"/>
      <c r="P20" s="1"/>
      <c r="Q20" s="1"/>
      <c r="R20" s="1"/>
      <c r="S20" s="1"/>
      <c r="T20" s="1"/>
      <c r="U20" s="1"/>
    </row>
    <row r="21" spans="2:25" ht="15">
      <c r="G21" s="64"/>
      <c r="H21" s="1"/>
      <c r="I21" s="1"/>
      <c r="J21" s="64"/>
      <c r="K21" s="64"/>
      <c r="L21" s="64"/>
      <c r="M21" s="1"/>
      <c r="N21" s="1"/>
      <c r="O21" s="1"/>
      <c r="P21" s="1"/>
      <c r="Q21" s="1"/>
      <c r="R21" s="1"/>
      <c r="S21" s="1"/>
      <c r="T21" s="1"/>
      <c r="U21" s="1"/>
    </row>
    <row r="22" spans="2:25" ht="15">
      <c r="G22" s="63"/>
      <c r="H22" s="1"/>
      <c r="I22" s="1"/>
      <c r="J22" s="63"/>
      <c r="K22" s="63"/>
      <c r="L22" s="63"/>
      <c r="M22" s="1"/>
      <c r="N22" s="1"/>
      <c r="O22" s="1"/>
      <c r="P22" s="1"/>
      <c r="Q22" s="1"/>
      <c r="R22" s="1"/>
      <c r="S22" s="1"/>
      <c r="T22" s="1"/>
      <c r="U22" s="1"/>
    </row>
    <row r="23" spans="2:25" ht="1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5" ht="15">
      <c r="U24" s="1"/>
    </row>
  </sheetData>
  <mergeCells count="9">
    <mergeCell ref="B16:G16"/>
    <mergeCell ref="R2:T2"/>
    <mergeCell ref="R3:T3"/>
    <mergeCell ref="C2:G2"/>
    <mergeCell ref="H3:L3"/>
    <mergeCell ref="H2:L2"/>
    <mergeCell ref="C3:G3"/>
    <mergeCell ref="M2:Q2"/>
    <mergeCell ref="M3:Q3"/>
  </mergeCells>
  <pageMargins left="0.7" right="0.7" top="0.75" bottom="0.75" header="0.3" footer="0.3"/>
  <pageSetup paperSize="9" scale="46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showGridLines="0" zoomScaleNormal="100" workbookViewId="0">
      <pane ySplit="2" topLeftCell="A3" activePane="bottomLeft" state="frozen"/>
      <selection pane="bottomLeft" activeCell="A3" sqref="A3:XFD3"/>
    </sheetView>
  </sheetViews>
  <sheetFormatPr defaultRowHeight="14.25"/>
  <cols>
    <col min="1" max="1" width="1.625" style="34" customWidth="1"/>
    <col min="2" max="2" width="53.75" customWidth="1"/>
    <col min="3" max="5" width="15.625" customWidth="1"/>
  </cols>
  <sheetData>
    <row r="1" spans="2:5" ht="50.25" customHeight="1" thickBot="1">
      <c r="B1" s="35" t="s">
        <v>87</v>
      </c>
      <c r="C1" s="34"/>
      <c r="D1" s="34"/>
      <c r="E1" s="34"/>
    </row>
    <row r="2" spans="2:5" ht="40.5" customHeight="1" thickBot="1">
      <c r="B2" s="53" t="s">
        <v>146</v>
      </c>
      <c r="C2" s="41" t="s">
        <v>126</v>
      </c>
      <c r="D2" s="13" t="s">
        <v>123</v>
      </c>
      <c r="E2" s="12" t="s">
        <v>54</v>
      </c>
    </row>
    <row r="3" spans="2:5" ht="30" customHeight="1" thickBot="1">
      <c r="B3" s="82" t="s">
        <v>5</v>
      </c>
      <c r="C3" s="85"/>
      <c r="D3" s="83"/>
      <c r="E3" s="84"/>
    </row>
    <row r="4" spans="2:5" ht="20.25" customHeight="1">
      <c r="B4" s="14" t="s">
        <v>6</v>
      </c>
      <c r="C4" s="152">
        <v>384.8</v>
      </c>
      <c r="D4" s="156">
        <v>407.6</v>
      </c>
      <c r="E4" s="45">
        <f t="shared" ref="E4:E26" si="0">(C4-D4)/D4</f>
        <v>-5.5937193326790993E-2</v>
      </c>
    </row>
    <row r="5" spans="2:5" ht="20.25" customHeight="1">
      <c r="B5" s="15" t="s">
        <v>7</v>
      </c>
      <c r="C5" s="153">
        <v>3010.6</v>
      </c>
      <c r="D5" s="154">
        <v>251.1</v>
      </c>
      <c r="E5" s="443">
        <f t="shared" si="0"/>
        <v>10.989645559538033</v>
      </c>
    </row>
    <row r="6" spans="2:5" ht="20.25" customHeight="1">
      <c r="B6" s="15" t="s">
        <v>10</v>
      </c>
      <c r="C6" s="153">
        <v>11735.5</v>
      </c>
      <c r="D6" s="154">
        <v>2602.8000000000002</v>
      </c>
      <c r="E6" s="22">
        <f t="shared" si="0"/>
        <v>3.5087982173044412</v>
      </c>
    </row>
    <row r="7" spans="2:5" ht="20.25" customHeight="1">
      <c r="B7" s="15" t="s">
        <v>225</v>
      </c>
      <c r="C7" s="153">
        <v>4482</v>
      </c>
      <c r="D7" s="154">
        <v>0</v>
      </c>
      <c r="E7" s="24" t="s">
        <v>73</v>
      </c>
    </row>
    <row r="8" spans="2:5" ht="20.25" customHeight="1">
      <c r="B8" s="15" t="s">
        <v>50</v>
      </c>
      <c r="C8" s="153">
        <v>890.8</v>
      </c>
      <c r="D8" s="154">
        <v>890.8</v>
      </c>
      <c r="E8" s="22">
        <f t="shared" ref="E8:E14" si="1">(C8-D8)/D8</f>
        <v>0</v>
      </c>
    </row>
    <row r="9" spans="2:5" ht="20.25" customHeight="1">
      <c r="B9" s="15" t="s">
        <v>53</v>
      </c>
      <c r="C9" s="153">
        <v>2360.6</v>
      </c>
      <c r="D9" s="154">
        <v>137.4</v>
      </c>
      <c r="E9" s="443">
        <f t="shared" si="1"/>
        <v>16.180494905385732</v>
      </c>
    </row>
    <row r="10" spans="2:5" ht="20.25" customHeight="1">
      <c r="B10" s="15" t="s">
        <v>51</v>
      </c>
      <c r="C10" s="153">
        <v>128.1</v>
      </c>
      <c r="D10" s="154">
        <v>71.599999999999994</v>
      </c>
      <c r="E10" s="443">
        <f t="shared" si="1"/>
        <v>0.78910614525139666</v>
      </c>
    </row>
    <row r="11" spans="2:5" ht="20.25" customHeight="1">
      <c r="B11" s="15" t="s">
        <v>8</v>
      </c>
      <c r="C11" s="153">
        <v>5.3</v>
      </c>
      <c r="D11" s="154">
        <v>5.3</v>
      </c>
      <c r="E11" s="443">
        <f t="shared" si="1"/>
        <v>0</v>
      </c>
    </row>
    <row r="12" spans="2:5" ht="20.25" customHeight="1">
      <c r="B12" s="15" t="s">
        <v>74</v>
      </c>
      <c r="C12" s="153">
        <v>46.2</v>
      </c>
      <c r="D12" s="154">
        <v>29.5</v>
      </c>
      <c r="E12" s="443">
        <f t="shared" si="1"/>
        <v>0.56610169491525431</v>
      </c>
    </row>
    <row r="13" spans="2:5" ht="20.25" customHeight="1">
      <c r="B13" s="15" t="s">
        <v>75</v>
      </c>
      <c r="C13" s="153">
        <v>107.4</v>
      </c>
      <c r="D13" s="154">
        <v>20.8</v>
      </c>
      <c r="E13" s="443">
        <f t="shared" si="1"/>
        <v>4.1634615384615383</v>
      </c>
    </row>
    <row r="14" spans="2:5" ht="20.25" customHeight="1" thickBot="1">
      <c r="B14" s="36" t="s">
        <v>9</v>
      </c>
      <c r="C14" s="159">
        <v>240.5</v>
      </c>
      <c r="D14" s="157">
        <v>38.9</v>
      </c>
      <c r="E14" s="443">
        <f t="shared" si="1"/>
        <v>5.1825192802056552</v>
      </c>
    </row>
    <row r="15" spans="2:5" ht="30" customHeight="1" thickBot="1">
      <c r="B15" s="105" t="s">
        <v>11</v>
      </c>
      <c r="C15" s="437">
        <f>SUM(C4:C14)</f>
        <v>23391.8</v>
      </c>
      <c r="D15" s="437">
        <f>SUM(D4:D14)</f>
        <v>4455.8</v>
      </c>
      <c r="E15" s="39">
        <f t="shared" si="0"/>
        <v>4.2497419094214282</v>
      </c>
    </row>
    <row r="16" spans="2:5" ht="20.25" customHeight="1">
      <c r="B16" s="15" t="s">
        <v>52</v>
      </c>
      <c r="C16" s="153">
        <v>199.1</v>
      </c>
      <c r="D16" s="154">
        <v>181.3</v>
      </c>
      <c r="E16" s="22">
        <f t="shared" si="0"/>
        <v>9.817981246552665E-2</v>
      </c>
    </row>
    <row r="17" spans="2:7" ht="20.25" customHeight="1">
      <c r="B17" s="15" t="s">
        <v>12</v>
      </c>
      <c r="C17" s="153">
        <v>343.8</v>
      </c>
      <c r="D17" s="154">
        <v>146.80000000000001</v>
      </c>
      <c r="E17" s="22">
        <f t="shared" si="0"/>
        <v>1.3419618528610353</v>
      </c>
    </row>
    <row r="18" spans="2:7" ht="20.25" customHeight="1">
      <c r="B18" s="15" t="s">
        <v>76</v>
      </c>
      <c r="C18" s="153">
        <v>1374.4</v>
      </c>
      <c r="D18" s="154">
        <v>374.4</v>
      </c>
      <c r="E18" s="22">
        <f t="shared" si="0"/>
        <v>2.6709401709401712</v>
      </c>
    </row>
    <row r="19" spans="2:7" ht="20.25" customHeight="1">
      <c r="B19" s="15" t="s">
        <v>77</v>
      </c>
      <c r="C19" s="153">
        <v>28</v>
      </c>
      <c r="D19" s="154">
        <v>0.2</v>
      </c>
      <c r="E19" s="443">
        <f t="shared" si="0"/>
        <v>139</v>
      </c>
    </row>
    <row r="20" spans="2:7" ht="20.25" customHeight="1">
      <c r="B20" s="15" t="s">
        <v>78</v>
      </c>
      <c r="C20" s="153">
        <v>91.2</v>
      </c>
      <c r="D20" s="154">
        <v>70.099999999999994</v>
      </c>
      <c r="E20" s="22">
        <f t="shared" si="0"/>
        <v>0.30099857346647663</v>
      </c>
    </row>
    <row r="21" spans="2:7" ht="20.25" customHeight="1">
      <c r="B21" s="15" t="s">
        <v>79</v>
      </c>
      <c r="C21" s="153">
        <v>221.9</v>
      </c>
      <c r="D21" s="154">
        <v>105.4</v>
      </c>
      <c r="E21" s="22">
        <f t="shared" si="0"/>
        <v>1.1053130929791271</v>
      </c>
    </row>
    <row r="22" spans="2:7" ht="20.25" customHeight="1">
      <c r="B22" s="15" t="s">
        <v>150</v>
      </c>
      <c r="C22" s="153">
        <v>270</v>
      </c>
      <c r="D22" s="154">
        <v>0</v>
      </c>
      <c r="E22" s="24" t="s">
        <v>73</v>
      </c>
    </row>
    <row r="23" spans="2:7" ht="20.25" customHeight="1">
      <c r="B23" s="15" t="s">
        <v>13</v>
      </c>
      <c r="C23" s="153">
        <v>1894.3</v>
      </c>
      <c r="D23" s="154">
        <v>342.2</v>
      </c>
      <c r="E23" s="22">
        <f t="shared" si="0"/>
        <v>4.5356516656925772</v>
      </c>
    </row>
    <row r="24" spans="2:7" ht="20.25" customHeight="1" thickBot="1">
      <c r="B24" s="15" t="s">
        <v>151</v>
      </c>
      <c r="C24" s="153">
        <v>12.6</v>
      </c>
      <c r="D24" s="154">
        <v>0</v>
      </c>
      <c r="E24" s="24" t="s">
        <v>73</v>
      </c>
    </row>
    <row r="25" spans="2:7" ht="30" customHeight="1" thickBot="1">
      <c r="B25" s="30" t="s">
        <v>14</v>
      </c>
      <c r="C25" s="155">
        <f>SUM(C16:C24)</f>
        <v>4435.3</v>
      </c>
      <c r="D25" s="155">
        <f>SUM(D16:D24)</f>
        <v>1220.4000000000001</v>
      </c>
      <c r="E25" s="39">
        <f t="shared" si="0"/>
        <v>2.6343002294329727</v>
      </c>
    </row>
    <row r="26" spans="2:7" ht="30" customHeight="1" thickBot="1">
      <c r="B26" s="31" t="s">
        <v>15</v>
      </c>
      <c r="C26" s="438">
        <f>C25+C15</f>
        <v>27827.1</v>
      </c>
      <c r="D26" s="438">
        <f>D15+D25</f>
        <v>5676.2000000000007</v>
      </c>
      <c r="E26" s="40">
        <f t="shared" si="0"/>
        <v>3.9024171100384053</v>
      </c>
    </row>
    <row r="27" spans="2:7" ht="30" customHeight="1" thickBot="1">
      <c r="B27" s="82" t="s">
        <v>16</v>
      </c>
      <c r="C27" s="439"/>
      <c r="D27" s="439"/>
      <c r="E27" s="86"/>
    </row>
    <row r="28" spans="2:7" ht="20.25" customHeight="1">
      <c r="B28" s="14" t="s">
        <v>17</v>
      </c>
      <c r="C28" s="152">
        <v>25.6</v>
      </c>
      <c r="D28" s="156">
        <v>13.9</v>
      </c>
      <c r="E28" s="45">
        <f t="shared" ref="E28:E35" si="2">(C28-D28)/D28</f>
        <v>0.84172661870503607</v>
      </c>
      <c r="G28" s="104"/>
    </row>
    <row r="29" spans="2:7" ht="20.25" customHeight="1">
      <c r="B29" s="15" t="s">
        <v>80</v>
      </c>
      <c r="C29" s="153">
        <v>7237.5</v>
      </c>
      <c r="D29" s="154">
        <v>1295.0999999999999</v>
      </c>
      <c r="E29" s="22">
        <f t="shared" si="2"/>
        <v>4.5883715543201298</v>
      </c>
      <c r="G29" s="104"/>
    </row>
    <row r="30" spans="2:7" ht="20.25" customHeight="1">
      <c r="B30" s="15" t="s">
        <v>81</v>
      </c>
      <c r="C30" s="153">
        <v>0</v>
      </c>
      <c r="D30" s="154">
        <v>-9</v>
      </c>
      <c r="E30" s="24" t="s">
        <v>73</v>
      </c>
      <c r="G30" s="104"/>
    </row>
    <row r="31" spans="2:7" ht="20.25" customHeight="1" thickBot="1">
      <c r="B31" s="36" t="s">
        <v>82</v>
      </c>
      <c r="C31" s="153">
        <v>1828.6</v>
      </c>
      <c r="D31" s="154">
        <v>1701.2</v>
      </c>
      <c r="E31" s="47">
        <f t="shared" si="2"/>
        <v>7.4888314131201422E-2</v>
      </c>
      <c r="G31" s="104"/>
    </row>
    <row r="32" spans="2:7" ht="20.25" customHeight="1" thickBot="1">
      <c r="B32" s="37" t="s">
        <v>115</v>
      </c>
      <c r="C32" s="440">
        <f>SUM(C28:C31)</f>
        <v>9091.7000000000007</v>
      </c>
      <c r="D32" s="441">
        <f>SUM(D28:D31)</f>
        <v>3001.2</v>
      </c>
      <c r="E32" s="47">
        <f t="shared" si="2"/>
        <v>2.0293549246967886</v>
      </c>
      <c r="G32" s="104"/>
    </row>
    <row r="33" spans="2:7" ht="20.25" customHeight="1" thickBot="1">
      <c r="B33" s="37" t="s">
        <v>116</v>
      </c>
      <c r="C33" s="153">
        <v>0</v>
      </c>
      <c r="D33" s="157">
        <v>0</v>
      </c>
      <c r="E33" s="139" t="s">
        <v>73</v>
      </c>
      <c r="G33" s="104"/>
    </row>
    <row r="34" spans="2:7" ht="30" customHeight="1" thickBot="1">
      <c r="B34" s="30" t="s">
        <v>18</v>
      </c>
      <c r="C34" s="442">
        <f>SUM(C32:C33)</f>
        <v>9091.7000000000007</v>
      </c>
      <c r="D34" s="155">
        <f>SUM(D32:D33)</f>
        <v>3001.2</v>
      </c>
      <c r="E34" s="39">
        <f t="shared" si="2"/>
        <v>2.0293549246967886</v>
      </c>
      <c r="G34" s="106"/>
    </row>
    <row r="35" spans="2:7" ht="20.25" customHeight="1">
      <c r="B35" s="15" t="s">
        <v>19</v>
      </c>
      <c r="C35" s="152">
        <v>8446.1</v>
      </c>
      <c r="D35" s="156">
        <v>239.9</v>
      </c>
      <c r="E35" s="443">
        <f t="shared" si="2"/>
        <v>34.206752813672367</v>
      </c>
      <c r="G35" s="104"/>
    </row>
    <row r="36" spans="2:7" ht="20.25" customHeight="1">
      <c r="B36" s="15" t="s">
        <v>152</v>
      </c>
      <c r="C36" s="153">
        <v>4286.8999999999996</v>
      </c>
      <c r="D36" s="154">
        <v>1340</v>
      </c>
      <c r="E36" s="22">
        <f t="shared" ref="E36:E41" si="3">(C36-D36)/D36</f>
        <v>2.1991791044776119</v>
      </c>
      <c r="G36" s="104"/>
    </row>
    <row r="37" spans="2:7" ht="20.25" customHeight="1">
      <c r="B37" s="15" t="s">
        <v>83</v>
      </c>
      <c r="C37" s="153">
        <v>4.5</v>
      </c>
      <c r="D37" s="154">
        <v>0.2</v>
      </c>
      <c r="E37" s="443">
        <f t="shared" si="3"/>
        <v>21.499999999999996</v>
      </c>
      <c r="G37" s="104"/>
    </row>
    <row r="38" spans="2:7" ht="20.25" customHeight="1">
      <c r="B38" s="15" t="s">
        <v>224</v>
      </c>
      <c r="C38" s="153">
        <v>835.8</v>
      </c>
      <c r="D38" s="154">
        <v>0</v>
      </c>
      <c r="E38" s="24" t="s">
        <v>73</v>
      </c>
      <c r="G38" s="104"/>
    </row>
    <row r="39" spans="2:7" ht="20.25" customHeight="1">
      <c r="B39" s="15" t="s">
        <v>84</v>
      </c>
      <c r="C39" s="153">
        <v>1010.7</v>
      </c>
      <c r="D39" s="154">
        <v>108.1</v>
      </c>
      <c r="E39" s="22">
        <f t="shared" si="3"/>
        <v>8.3496762257169301</v>
      </c>
      <c r="G39" s="104"/>
    </row>
    <row r="40" spans="2:7" ht="20.25" customHeight="1">
      <c r="B40" s="15" t="s">
        <v>85</v>
      </c>
      <c r="C40" s="153">
        <v>2.8</v>
      </c>
      <c r="D40" s="154">
        <v>4.0999999999999996</v>
      </c>
      <c r="E40" s="22">
        <f t="shared" si="3"/>
        <v>-0.31707317073170732</v>
      </c>
      <c r="G40" s="104"/>
    </row>
    <row r="41" spans="2:7" ht="20.25" customHeight="1" thickBot="1">
      <c r="B41" s="36" t="s">
        <v>21</v>
      </c>
      <c r="C41" s="159">
        <v>158.19999999999999</v>
      </c>
      <c r="D41" s="157">
        <v>7.9</v>
      </c>
      <c r="E41" s="443">
        <f t="shared" si="3"/>
        <v>19.025316455696199</v>
      </c>
      <c r="G41" s="104"/>
    </row>
    <row r="42" spans="2:7" ht="30" customHeight="1" thickBot="1">
      <c r="B42" s="30" t="s">
        <v>22</v>
      </c>
      <c r="C42" s="442">
        <f>SUM(C35:C41)</f>
        <v>14745</v>
      </c>
      <c r="D42" s="155">
        <f>SUM(D35:D41)</f>
        <v>1700.2</v>
      </c>
      <c r="E42" s="39">
        <f>(C42-D42)/D42</f>
        <v>7.6725091165745196</v>
      </c>
      <c r="G42" s="106"/>
    </row>
    <row r="43" spans="2:7" ht="20.25" customHeight="1">
      <c r="B43" s="15" t="s">
        <v>19</v>
      </c>
      <c r="C43" s="153">
        <v>1094.3</v>
      </c>
      <c r="D43" s="154">
        <v>246</v>
      </c>
      <c r="E43" s="22">
        <f>(C43-D43)/D43</f>
        <v>3.4483739837398373</v>
      </c>
      <c r="G43" s="104"/>
    </row>
    <row r="44" spans="2:7" ht="20.25" customHeight="1">
      <c r="B44" s="15" t="s">
        <v>153</v>
      </c>
      <c r="C44" s="153">
        <v>431.9</v>
      </c>
      <c r="D44" s="154">
        <v>98.7</v>
      </c>
      <c r="E44" s="22">
        <f t="shared" ref="E44:E50" si="4">(C44-D44)/D44</f>
        <v>3.375886524822695</v>
      </c>
      <c r="G44" s="104"/>
    </row>
    <row r="45" spans="2:7" ht="20.25" customHeight="1">
      <c r="B45" s="15" t="s">
        <v>20</v>
      </c>
      <c r="C45" s="153">
        <v>5.3</v>
      </c>
      <c r="D45" s="154">
        <v>0.2</v>
      </c>
      <c r="E45" s="443">
        <f t="shared" si="4"/>
        <v>25.499999999999996</v>
      </c>
      <c r="G45" s="104"/>
    </row>
    <row r="46" spans="2:7" ht="20.25" customHeight="1">
      <c r="B46" s="15" t="s">
        <v>224</v>
      </c>
      <c r="C46" s="153">
        <v>115.8</v>
      </c>
      <c r="D46" s="154">
        <v>0</v>
      </c>
      <c r="E46" s="24" t="s">
        <v>73</v>
      </c>
      <c r="G46" s="104"/>
    </row>
    <row r="47" spans="2:7" ht="20.25" customHeight="1">
      <c r="B47" s="38" t="s">
        <v>24</v>
      </c>
      <c r="C47" s="153">
        <v>1618.8</v>
      </c>
      <c r="D47" s="154">
        <v>413.2</v>
      </c>
      <c r="E47" s="22">
        <f t="shared" si="4"/>
        <v>2.9177153920619552</v>
      </c>
      <c r="G47" s="104"/>
    </row>
    <row r="48" spans="2:7" ht="20.25" customHeight="1">
      <c r="B48" s="38" t="s">
        <v>23</v>
      </c>
      <c r="C48" s="153">
        <v>43.7</v>
      </c>
      <c r="D48" s="154">
        <v>4.5</v>
      </c>
      <c r="E48" s="22">
        <f t="shared" si="4"/>
        <v>8.7111111111111121</v>
      </c>
      <c r="G48" s="104"/>
    </row>
    <row r="49" spans="2:7" ht="20.25" customHeight="1">
      <c r="B49" s="38" t="s">
        <v>41</v>
      </c>
      <c r="C49" s="153">
        <v>2.6</v>
      </c>
      <c r="D49" s="154">
        <v>2.7</v>
      </c>
      <c r="E49" s="22">
        <f t="shared" si="4"/>
        <v>-3.703703703703707E-2</v>
      </c>
      <c r="G49" s="104"/>
    </row>
    <row r="50" spans="2:7" ht="20.25" customHeight="1" thickBot="1">
      <c r="B50" s="15" t="s">
        <v>85</v>
      </c>
      <c r="C50" s="153">
        <v>678</v>
      </c>
      <c r="D50" s="154">
        <v>209.5</v>
      </c>
      <c r="E50" s="22">
        <f t="shared" si="4"/>
        <v>2.2362768496420049</v>
      </c>
      <c r="G50" s="104"/>
    </row>
    <row r="51" spans="2:7" ht="30" customHeight="1" thickBot="1">
      <c r="B51" s="30" t="s">
        <v>25</v>
      </c>
      <c r="C51" s="442">
        <f>SUM(C43:C50)</f>
        <v>3990.3999999999992</v>
      </c>
      <c r="D51" s="155">
        <f>SUM(D43:D50)</f>
        <v>974.8</v>
      </c>
      <c r="E51" s="39">
        <f>(C51-D51)/D51</f>
        <v>3.0935576528518665</v>
      </c>
      <c r="G51" s="101"/>
    </row>
    <row r="52" spans="2:7" ht="30" customHeight="1" thickBot="1">
      <c r="B52" s="30" t="s">
        <v>26</v>
      </c>
      <c r="C52" s="442">
        <f>C42+C51</f>
        <v>18735.399999999998</v>
      </c>
      <c r="D52" s="155">
        <f>D42+D51</f>
        <v>2675</v>
      </c>
      <c r="E52" s="39">
        <f>(C52-D52)/D52</f>
        <v>6.0038878504672892</v>
      </c>
    </row>
    <row r="53" spans="2:7" ht="30" customHeight="1" thickBot="1">
      <c r="B53" s="31" t="s">
        <v>86</v>
      </c>
      <c r="C53" s="438">
        <f>C34+C52</f>
        <v>27827.1</v>
      </c>
      <c r="D53" s="438">
        <f>D34+D52</f>
        <v>5676.2</v>
      </c>
      <c r="E53" s="40">
        <f>(C53-D53)/D53</f>
        <v>3.9024171100384057</v>
      </c>
    </row>
    <row r="54" spans="2:7" ht="15">
      <c r="B54" s="1"/>
      <c r="C54" s="1"/>
      <c r="D54" s="1"/>
    </row>
    <row r="55" spans="2:7" ht="32.25" customHeight="1">
      <c r="B55" s="480"/>
      <c r="C55" s="480"/>
      <c r="D55" s="480"/>
      <c r="E55" s="480"/>
    </row>
    <row r="56" spans="2:7">
      <c r="B56" s="160"/>
      <c r="C56" s="160"/>
      <c r="D56" s="160"/>
      <c r="E56" s="160"/>
    </row>
    <row r="57" spans="2:7">
      <c r="B57" s="160"/>
      <c r="C57" s="160"/>
      <c r="D57" s="160"/>
      <c r="E57" s="160"/>
    </row>
  </sheetData>
  <mergeCells count="1">
    <mergeCell ref="B55:E55"/>
  </mergeCells>
  <pageMargins left="0.7" right="0.7" top="0.75" bottom="0.75" header="0.3" footer="0.3"/>
  <pageSetup paperSize="9" scale="68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1"/>
  <sheetViews>
    <sheetView showGridLines="0" topLeftCell="B1" zoomScaleNormal="100" workbookViewId="0">
      <pane ySplit="3" topLeftCell="A4" activePane="bottomLeft" state="frozen"/>
      <selection activeCell="B1" sqref="B1"/>
      <selection pane="bottomLeft" activeCell="B4" sqref="A4:XFD4"/>
    </sheetView>
  </sheetViews>
  <sheetFormatPr defaultRowHeight="14.25"/>
  <cols>
    <col min="1" max="1" width="1.625" style="34" customWidth="1"/>
    <col min="2" max="2" width="80.5" customWidth="1"/>
    <col min="3" max="5" width="15.625" customWidth="1"/>
  </cols>
  <sheetData>
    <row r="1" spans="2:7" ht="50.25" customHeight="1" thickBot="1">
      <c r="B1" s="35" t="s">
        <v>87</v>
      </c>
      <c r="C1" s="34"/>
      <c r="D1" s="34"/>
      <c r="E1" s="34"/>
    </row>
    <row r="2" spans="2:7" ht="20.25" customHeight="1" thickBot="1">
      <c r="B2" s="32" t="s">
        <v>72</v>
      </c>
      <c r="C2" s="474" t="s">
        <v>147</v>
      </c>
      <c r="D2" s="474"/>
      <c r="E2" s="475"/>
    </row>
    <row r="3" spans="2:7" ht="20.25" customHeight="1" thickBot="1">
      <c r="B3" s="37" t="s">
        <v>98</v>
      </c>
      <c r="C3" s="41" t="s">
        <v>126</v>
      </c>
      <c r="D3" s="13" t="s">
        <v>127</v>
      </c>
      <c r="E3" s="12" t="s">
        <v>54</v>
      </c>
    </row>
    <row r="4" spans="2:7" ht="25.5" customHeight="1" thickBot="1">
      <c r="B4" s="17" t="s">
        <v>65</v>
      </c>
      <c r="C4" s="161">
        <v>230.3</v>
      </c>
      <c r="D4" s="163">
        <v>175.9</v>
      </c>
      <c r="E4" s="21">
        <f>(C4-D4)/D4</f>
        <v>0.30926662876634453</v>
      </c>
      <c r="G4" s="106"/>
    </row>
    <row r="5" spans="2:7" ht="25.5" customHeight="1" thickBot="1">
      <c r="B5" s="17" t="s">
        <v>27</v>
      </c>
      <c r="C5" s="162">
        <f>SUM(C6:C22)</f>
        <v>505.4000000000002</v>
      </c>
      <c r="D5" s="163">
        <f>SUM(D6:D22)</f>
        <v>175.99999999999997</v>
      </c>
      <c r="E5" s="21">
        <f t="shared" ref="E5:E47" si="0">(C5-D5)/D5</f>
        <v>1.8715909090909106</v>
      </c>
      <c r="G5" s="112"/>
    </row>
    <row r="6" spans="2:7" ht="15">
      <c r="B6" s="107" t="s">
        <v>121</v>
      </c>
      <c r="C6" s="164">
        <v>373.8</v>
      </c>
      <c r="D6" s="165">
        <v>123</v>
      </c>
      <c r="E6" s="45">
        <f t="shared" si="0"/>
        <v>2.0390243902439025</v>
      </c>
      <c r="G6" s="104"/>
    </row>
    <row r="7" spans="2:7" ht="15">
      <c r="B7" s="108" t="s">
        <v>45</v>
      </c>
      <c r="C7" s="166">
        <v>-148.9</v>
      </c>
      <c r="D7" s="167">
        <v>-122.5</v>
      </c>
      <c r="E7" s="22">
        <f t="shared" si="0"/>
        <v>0.21551020408163271</v>
      </c>
      <c r="G7" s="111"/>
    </row>
    <row r="8" spans="2:7" ht="15">
      <c r="B8" s="108" t="s">
        <v>46</v>
      </c>
      <c r="C8" s="166">
        <v>85.1</v>
      </c>
      <c r="D8" s="167">
        <v>102.4</v>
      </c>
      <c r="E8" s="22">
        <f t="shared" si="0"/>
        <v>-0.16894531250000011</v>
      </c>
      <c r="G8" s="111"/>
    </row>
    <row r="9" spans="2:7" ht="15">
      <c r="B9" s="108" t="s">
        <v>154</v>
      </c>
      <c r="C9" s="166">
        <v>-0.7</v>
      </c>
      <c r="D9" s="167">
        <v>0.1</v>
      </c>
      <c r="E9" s="22">
        <f t="shared" si="0"/>
        <v>-7.9999999999999991</v>
      </c>
      <c r="G9" s="111"/>
    </row>
    <row r="10" spans="2:7" ht="15">
      <c r="B10" s="108" t="s">
        <v>47</v>
      </c>
      <c r="C10" s="166">
        <v>0.1</v>
      </c>
      <c r="D10" s="167">
        <v>5.8</v>
      </c>
      <c r="E10" s="22">
        <f t="shared" si="0"/>
        <v>-0.98275862068965525</v>
      </c>
      <c r="G10" s="111"/>
    </row>
    <row r="11" spans="2:7" ht="15">
      <c r="B11" s="108" t="s">
        <v>28</v>
      </c>
      <c r="C11" s="166">
        <v>248.5</v>
      </c>
      <c r="D11" s="167">
        <v>93.4</v>
      </c>
      <c r="E11" s="22">
        <f t="shared" si="0"/>
        <v>1.6605995717344753</v>
      </c>
      <c r="G11" s="111"/>
    </row>
    <row r="12" spans="2:7" ht="15">
      <c r="B12" s="108" t="s">
        <v>29</v>
      </c>
      <c r="C12" s="166">
        <v>-41.8</v>
      </c>
      <c r="D12" s="167">
        <v>4.5</v>
      </c>
      <c r="E12" s="443">
        <f t="shared" si="0"/>
        <v>-10.288888888888888</v>
      </c>
      <c r="G12" s="111"/>
    </row>
    <row r="13" spans="2:7" ht="15">
      <c r="B13" s="108" t="s">
        <v>30</v>
      </c>
      <c r="C13" s="166">
        <v>-29.2</v>
      </c>
      <c r="D13" s="167">
        <v>-16.399999999999999</v>
      </c>
      <c r="E13" s="22">
        <f t="shared" si="0"/>
        <v>0.78048780487804892</v>
      </c>
      <c r="G13" s="111"/>
    </row>
    <row r="14" spans="2:7" ht="15">
      <c r="B14" s="109" t="s">
        <v>117</v>
      </c>
      <c r="C14" s="166">
        <v>-73.8</v>
      </c>
      <c r="D14" s="167">
        <v>-56.2</v>
      </c>
      <c r="E14" s="22">
        <f t="shared" si="0"/>
        <v>0.31316725978647675</v>
      </c>
      <c r="G14" s="111"/>
    </row>
    <row r="15" spans="2:7" ht="15">
      <c r="B15" s="108" t="s">
        <v>48</v>
      </c>
      <c r="C15" s="166">
        <v>-1.5</v>
      </c>
      <c r="D15" s="167">
        <v>2.4</v>
      </c>
      <c r="E15" s="22">
        <f t="shared" si="0"/>
        <v>-1.625</v>
      </c>
      <c r="G15" s="111"/>
    </row>
    <row r="16" spans="2:7" ht="15">
      <c r="B16" s="108" t="s">
        <v>49</v>
      </c>
      <c r="C16" s="166">
        <v>11.1</v>
      </c>
      <c r="D16" s="167">
        <v>9.1</v>
      </c>
      <c r="E16" s="22">
        <f t="shared" si="0"/>
        <v>0.21978021978021978</v>
      </c>
      <c r="G16" s="111"/>
    </row>
    <row r="17" spans="2:7" ht="15">
      <c r="B17" s="108" t="s">
        <v>118</v>
      </c>
      <c r="C17" s="166">
        <v>-1.3</v>
      </c>
      <c r="D17" s="167">
        <v>-1.6</v>
      </c>
      <c r="E17" s="22">
        <f t="shared" si="0"/>
        <v>-0.18750000000000003</v>
      </c>
      <c r="G17" s="111"/>
    </row>
    <row r="18" spans="2:7" ht="15">
      <c r="B18" s="108" t="s">
        <v>66</v>
      </c>
      <c r="C18" s="166">
        <v>8.8000000000000007</v>
      </c>
      <c r="D18" s="167">
        <v>77.400000000000006</v>
      </c>
      <c r="E18" s="22">
        <f t="shared" si="0"/>
        <v>-0.88630490956072361</v>
      </c>
      <c r="G18" s="111"/>
    </row>
    <row r="19" spans="2:7" ht="15">
      <c r="B19" s="108" t="s">
        <v>3</v>
      </c>
      <c r="C19" s="166">
        <v>31.1</v>
      </c>
      <c r="D19" s="167">
        <v>27.5</v>
      </c>
      <c r="E19" s="22">
        <f>(C19-D19)/D19</f>
        <v>0.13090909090909095</v>
      </c>
      <c r="G19" s="111"/>
    </row>
    <row r="20" spans="2:7" ht="15" customHeight="1">
      <c r="B20" s="109" t="s">
        <v>67</v>
      </c>
      <c r="C20" s="166">
        <v>-65.3</v>
      </c>
      <c r="D20" s="167">
        <v>-81.900000000000006</v>
      </c>
      <c r="E20" s="22">
        <f t="shared" ref="E20:E22" si="1">(C20-D20)/D20</f>
        <v>-0.20268620268620277</v>
      </c>
      <c r="G20" s="111"/>
    </row>
    <row r="21" spans="2:7" ht="15" customHeight="1">
      <c r="B21" s="109" t="s">
        <v>155</v>
      </c>
      <c r="C21" s="166">
        <v>16.5</v>
      </c>
      <c r="D21" s="170">
        <v>0</v>
      </c>
      <c r="E21" s="24" t="s">
        <v>73</v>
      </c>
      <c r="G21" s="111"/>
    </row>
    <row r="22" spans="2:7" ht="15.75" thickBot="1">
      <c r="B22" s="110" t="s">
        <v>31</v>
      </c>
      <c r="C22" s="168">
        <v>92.9</v>
      </c>
      <c r="D22" s="169">
        <v>9</v>
      </c>
      <c r="E22" s="22">
        <f t="shared" si="1"/>
        <v>9.3222222222222229</v>
      </c>
      <c r="G22" s="111"/>
    </row>
    <row r="23" spans="2:7" ht="25.5" customHeight="1" thickBot="1">
      <c r="B23" s="17" t="s">
        <v>110</v>
      </c>
      <c r="C23" s="162">
        <f>C4+C5</f>
        <v>735.70000000000027</v>
      </c>
      <c r="D23" s="163">
        <f>D4+D5</f>
        <v>351.9</v>
      </c>
      <c r="E23" s="21">
        <f t="shared" si="0"/>
        <v>1.0906507530548459</v>
      </c>
      <c r="G23" s="112"/>
    </row>
    <row r="24" spans="2:7" ht="15">
      <c r="B24" s="11" t="s">
        <v>32</v>
      </c>
      <c r="C24" s="166">
        <v>-99.5</v>
      </c>
      <c r="D24" s="165">
        <v>-26.3</v>
      </c>
      <c r="E24" s="45">
        <f t="shared" si="0"/>
        <v>2.7832699619771861</v>
      </c>
      <c r="G24" s="111"/>
    </row>
    <row r="25" spans="2:7" ht="15.75" thickBot="1">
      <c r="B25" s="46" t="s">
        <v>33</v>
      </c>
      <c r="C25" s="166">
        <v>13.4</v>
      </c>
      <c r="D25" s="169">
        <v>6.1</v>
      </c>
      <c r="E25" s="47">
        <f t="shared" si="0"/>
        <v>1.1967213114754101</v>
      </c>
      <c r="G25" s="111"/>
    </row>
    <row r="26" spans="2:7" ht="25.5" customHeight="1" thickBot="1">
      <c r="B26" s="48" t="s">
        <v>68</v>
      </c>
      <c r="C26" s="171">
        <f>C23+C24+C25</f>
        <v>649.60000000000025</v>
      </c>
      <c r="D26" s="171">
        <f>D23+D24+D25</f>
        <v>331.7</v>
      </c>
      <c r="E26" s="49">
        <f t="shared" si="0"/>
        <v>0.95839614109134841</v>
      </c>
      <c r="G26" s="112"/>
    </row>
    <row r="27" spans="2:7" ht="15">
      <c r="B27" s="11" t="s">
        <v>35</v>
      </c>
      <c r="C27" s="166">
        <v>-93</v>
      </c>
      <c r="D27" s="167">
        <v>-40.6</v>
      </c>
      <c r="E27" s="45">
        <f t="shared" si="0"/>
        <v>1.2906403940886699</v>
      </c>
      <c r="G27" s="111"/>
    </row>
    <row r="28" spans="2:7" ht="15">
      <c r="B28" s="10" t="s">
        <v>34</v>
      </c>
      <c r="C28" s="166">
        <v>-46.6</v>
      </c>
      <c r="D28" s="167">
        <v>-20.399999999999999</v>
      </c>
      <c r="E28" s="22">
        <f t="shared" si="0"/>
        <v>1.2843137254901964</v>
      </c>
      <c r="G28" s="111"/>
    </row>
    <row r="29" spans="2:7" ht="15">
      <c r="B29" s="10" t="s">
        <v>69</v>
      </c>
      <c r="C29" s="166">
        <v>1800.4</v>
      </c>
      <c r="D29" s="167">
        <v>-0.3</v>
      </c>
      <c r="E29" s="443">
        <f t="shared" si="0"/>
        <v>-6002.3333333333339</v>
      </c>
      <c r="G29" s="111"/>
    </row>
    <row r="30" spans="2:7" ht="15">
      <c r="B30" s="10" t="s">
        <v>43</v>
      </c>
      <c r="C30" s="166">
        <v>1.6</v>
      </c>
      <c r="D30" s="167">
        <v>0.4</v>
      </c>
      <c r="E30" s="22">
        <f t="shared" si="0"/>
        <v>3.0000000000000004</v>
      </c>
      <c r="G30" s="111"/>
    </row>
    <row r="31" spans="2:7" ht="15">
      <c r="B31" s="10" t="s">
        <v>150</v>
      </c>
      <c r="C31" s="166">
        <v>-270</v>
      </c>
      <c r="D31" s="170">
        <v>0</v>
      </c>
      <c r="E31" s="24" t="s">
        <v>73</v>
      </c>
      <c r="G31" s="111"/>
    </row>
    <row r="32" spans="2:7" ht="15">
      <c r="B32" s="15" t="s">
        <v>42</v>
      </c>
      <c r="C32" s="166">
        <v>-5.8</v>
      </c>
      <c r="D32" s="170">
        <v>0</v>
      </c>
      <c r="E32" s="24" t="s">
        <v>73</v>
      </c>
      <c r="G32" s="111"/>
    </row>
    <row r="33" spans="2:7" ht="15">
      <c r="B33" s="15" t="s">
        <v>156</v>
      </c>
      <c r="C33" s="166">
        <v>5</v>
      </c>
      <c r="D33" s="170">
        <v>0</v>
      </c>
      <c r="E33" s="24" t="s">
        <v>73</v>
      </c>
      <c r="G33" s="111"/>
    </row>
    <row r="34" spans="2:7" ht="15.75" thickBot="1">
      <c r="B34" s="15" t="s">
        <v>124</v>
      </c>
      <c r="C34" s="166">
        <v>2.5</v>
      </c>
      <c r="D34" s="167">
        <v>2.5</v>
      </c>
      <c r="E34" s="22">
        <f t="shared" si="0"/>
        <v>0</v>
      </c>
      <c r="G34" s="111"/>
    </row>
    <row r="35" spans="2:7" ht="25.5" customHeight="1" thickBot="1">
      <c r="B35" s="48" t="s">
        <v>70</v>
      </c>
      <c r="C35" s="172">
        <f>SUM(C27:C34)</f>
        <v>1394.1000000000001</v>
      </c>
      <c r="D35" s="171">
        <f>SUM(D27:D34)</f>
        <v>-58.4</v>
      </c>
      <c r="E35" s="445">
        <f t="shared" si="0"/>
        <v>-24.871575342465757</v>
      </c>
      <c r="G35" s="112"/>
    </row>
    <row r="36" spans="2:7" ht="15">
      <c r="B36" s="10" t="s">
        <v>40</v>
      </c>
      <c r="C36" s="166">
        <v>-547.1</v>
      </c>
      <c r="D36" s="167">
        <v>-192.6</v>
      </c>
      <c r="E36" s="23">
        <f t="shared" si="0"/>
        <v>1.8406022845275183</v>
      </c>
      <c r="G36" s="111"/>
    </row>
    <row r="37" spans="2:7" ht="15">
      <c r="B37" s="10" t="s">
        <v>157</v>
      </c>
      <c r="C37" s="166">
        <v>2800</v>
      </c>
      <c r="D37" s="170">
        <v>0</v>
      </c>
      <c r="E37" s="24" t="s">
        <v>73</v>
      </c>
      <c r="G37" s="111"/>
    </row>
    <row r="38" spans="2:7" ht="15">
      <c r="B38" s="10" t="s">
        <v>158</v>
      </c>
      <c r="C38" s="166">
        <v>-2275.9</v>
      </c>
      <c r="D38" s="170">
        <v>0</v>
      </c>
      <c r="E38" s="24" t="s">
        <v>73</v>
      </c>
      <c r="G38" s="111"/>
    </row>
    <row r="39" spans="2:7" ht="15">
      <c r="B39" s="10" t="s">
        <v>36</v>
      </c>
      <c r="C39" s="166">
        <v>-0.3</v>
      </c>
      <c r="D39" s="167">
        <v>-0.2</v>
      </c>
      <c r="E39" s="23">
        <f t="shared" si="0"/>
        <v>0.49999999999999989</v>
      </c>
      <c r="G39" s="111"/>
    </row>
    <row r="40" spans="2:7" ht="15">
      <c r="B40" s="10" t="s">
        <v>125</v>
      </c>
      <c r="C40" s="166">
        <v>-348.3</v>
      </c>
      <c r="D40" s="167">
        <v>-85.6</v>
      </c>
      <c r="E40" s="23">
        <f t="shared" si="0"/>
        <v>3.0689252336448605</v>
      </c>
      <c r="G40" s="111"/>
    </row>
    <row r="41" spans="2:7" ht="15">
      <c r="B41" s="10" t="s">
        <v>159</v>
      </c>
      <c r="C41" s="166">
        <v>-102.9</v>
      </c>
      <c r="D41" s="170">
        <v>0</v>
      </c>
      <c r="E41" s="24" t="s">
        <v>73</v>
      </c>
      <c r="G41" s="111"/>
    </row>
    <row r="42" spans="2:7" ht="15.75" thickBot="1">
      <c r="B42" s="46" t="s">
        <v>160</v>
      </c>
      <c r="C42" s="166">
        <v>-3.8</v>
      </c>
      <c r="D42" s="170">
        <v>0</v>
      </c>
      <c r="E42" s="24" t="s">
        <v>73</v>
      </c>
      <c r="G42" s="111"/>
    </row>
    <row r="43" spans="2:7" ht="25.5" customHeight="1" thickBot="1">
      <c r="B43" s="48" t="s">
        <v>71</v>
      </c>
      <c r="C43" s="172">
        <f>SUM(C36:C42)</f>
        <v>-478.3</v>
      </c>
      <c r="D43" s="171">
        <f>SUM(D36:D42)</f>
        <v>-278.39999999999998</v>
      </c>
      <c r="E43" s="49">
        <f t="shared" si="0"/>
        <v>0.71803160919540243</v>
      </c>
      <c r="G43" s="112"/>
    </row>
    <row r="44" spans="2:7" ht="25.5" customHeight="1" thickBot="1">
      <c r="B44" s="17" t="s">
        <v>37</v>
      </c>
      <c r="C44" s="162">
        <f>C26+C35+C43</f>
        <v>1565.4000000000003</v>
      </c>
      <c r="D44" s="163">
        <f>D26+D35+D43</f>
        <v>-5.0999999999999659</v>
      </c>
      <c r="E44" s="444">
        <f t="shared" si="0"/>
        <v>-307.94117647059034</v>
      </c>
      <c r="G44" s="112"/>
    </row>
    <row r="45" spans="2:7" ht="25.5" customHeight="1">
      <c r="B45" s="16" t="s">
        <v>38</v>
      </c>
      <c r="C45" s="173">
        <v>342.2</v>
      </c>
      <c r="D45" s="174">
        <v>270.39999999999998</v>
      </c>
      <c r="E45" s="20">
        <f t="shared" si="0"/>
        <v>0.26553254437869828</v>
      </c>
      <c r="G45" s="106"/>
    </row>
    <row r="46" spans="2:7" ht="25.5" customHeight="1" thickBot="1">
      <c r="B46" s="3" t="s">
        <v>39</v>
      </c>
      <c r="C46" s="168">
        <v>-0.7</v>
      </c>
      <c r="D46" s="169">
        <v>0.5</v>
      </c>
      <c r="E46" s="47">
        <f t="shared" si="0"/>
        <v>-2.4</v>
      </c>
      <c r="G46" s="111"/>
    </row>
    <row r="47" spans="2:7" ht="25.5" customHeight="1" thickBot="1">
      <c r="B47" s="17" t="s">
        <v>239</v>
      </c>
      <c r="C47" s="161">
        <f>C45+C44+C46</f>
        <v>1906.9000000000003</v>
      </c>
      <c r="D47" s="175">
        <f>D45+D44+D46</f>
        <v>265.8</v>
      </c>
      <c r="E47" s="21">
        <f t="shared" si="0"/>
        <v>6.1741911211437186</v>
      </c>
      <c r="G47" s="106"/>
    </row>
    <row r="48" spans="2:7">
      <c r="B48" s="34"/>
      <c r="C48" s="34"/>
      <c r="D48" s="34"/>
      <c r="E48" s="34"/>
    </row>
    <row r="49" spans="2:5" ht="15">
      <c r="B49" s="113" t="s">
        <v>237</v>
      </c>
      <c r="C49" s="34"/>
      <c r="D49" s="34"/>
      <c r="E49" s="34"/>
    </row>
    <row r="50" spans="2:5" ht="15">
      <c r="B50" s="113" t="s">
        <v>238</v>
      </c>
      <c r="C50" s="34"/>
      <c r="D50" s="34"/>
      <c r="E50" s="34"/>
    </row>
    <row r="51" spans="2:5">
      <c r="B51" s="34"/>
      <c r="C51" s="34"/>
      <c r="D51" s="34"/>
      <c r="E51" s="34"/>
    </row>
  </sheetData>
  <mergeCells count="1">
    <mergeCell ref="C2:E2"/>
  </mergeCells>
  <pageMargins left="0.7" right="0.7" top="0.75" bottom="0.75" header="0.3" footer="0.3"/>
  <pageSetup paperSize="9" scale="58" orientation="portrait" horizontalDpi="4294967294" r:id="rId1"/>
  <ignoredErrors>
    <ignoredError sqref="D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O31"/>
  <sheetViews>
    <sheetView showGridLines="0" zoomScaleNormal="100" workbookViewId="0">
      <pane ySplit="4" topLeftCell="A5" activePane="bottomLeft" state="frozen"/>
      <selection pane="bottomLeft" activeCell="A5" sqref="A5:XFD5"/>
    </sheetView>
  </sheetViews>
  <sheetFormatPr defaultRowHeight="15"/>
  <cols>
    <col min="1" max="1" width="1.625" style="1" customWidth="1"/>
    <col min="2" max="2" width="52.375" style="1" customWidth="1"/>
    <col min="3" max="8" width="12.625" style="1" customWidth="1"/>
    <col min="9" max="16384" width="9" style="1"/>
  </cols>
  <sheetData>
    <row r="1" spans="1:15" ht="150.75" customHeight="1">
      <c r="A1" s="483" t="s">
        <v>223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</row>
    <row r="2" spans="1:15" ht="20.25" customHeight="1" thickBot="1">
      <c r="B2" s="352" t="s">
        <v>87</v>
      </c>
      <c r="C2" s="113"/>
      <c r="D2" s="113"/>
      <c r="E2" s="113"/>
      <c r="F2" s="113"/>
      <c r="G2" s="113"/>
      <c r="H2" s="113"/>
    </row>
    <row r="3" spans="1:15" ht="20.25" customHeight="1" thickBot="1">
      <c r="B3" s="481" t="s">
        <v>221</v>
      </c>
      <c r="C3" s="473" t="s">
        <v>148</v>
      </c>
      <c r="D3" s="474"/>
      <c r="E3" s="475"/>
      <c r="F3" s="473" t="s">
        <v>149</v>
      </c>
      <c r="G3" s="474"/>
      <c r="H3" s="475"/>
    </row>
    <row r="4" spans="1:15" ht="20.25" customHeight="1" thickBot="1">
      <c r="B4" s="482"/>
      <c r="C4" s="361">
        <v>2014</v>
      </c>
      <c r="D4" s="5">
        <v>2013</v>
      </c>
      <c r="E4" s="6" t="s">
        <v>54</v>
      </c>
      <c r="F4" s="362">
        <v>2014</v>
      </c>
      <c r="G4" s="5">
        <v>2013</v>
      </c>
      <c r="H4" s="6" t="s">
        <v>54</v>
      </c>
      <c r="L4" s="127"/>
      <c r="M4" s="127"/>
      <c r="N4" s="127"/>
      <c r="O4" s="349"/>
    </row>
    <row r="5" spans="1:15" ht="20.25" customHeight="1" thickBot="1">
      <c r="B5" s="355" t="s">
        <v>208</v>
      </c>
      <c r="C5" s="25">
        <f>C23+C7</f>
        <v>16250497</v>
      </c>
      <c r="D5" s="26">
        <f>D7+D23</f>
        <v>16434266</v>
      </c>
      <c r="E5" s="363">
        <f>(C5-D5)/D5</f>
        <v>-1.1182063135645973E-2</v>
      </c>
      <c r="F5" s="412">
        <f>F23+F7</f>
        <v>16250497</v>
      </c>
      <c r="G5" s="26">
        <f>G7+G23</f>
        <v>16434266</v>
      </c>
      <c r="H5" s="363">
        <f>(F5-G5)/G5</f>
        <v>-1.1182063135645973E-2</v>
      </c>
      <c r="J5" s="127"/>
      <c r="K5" s="127"/>
      <c r="L5" s="125"/>
      <c r="M5" s="125"/>
      <c r="N5" s="125"/>
      <c r="O5" s="349"/>
    </row>
    <row r="6" spans="1:15" s="346" customFormat="1" ht="20.25" customHeight="1">
      <c r="A6" s="1"/>
      <c r="B6" s="203" t="s">
        <v>193</v>
      </c>
      <c r="C6" s="27"/>
      <c r="D6" s="28"/>
      <c r="E6" s="2"/>
      <c r="F6" s="372"/>
      <c r="G6" s="28"/>
      <c r="H6" s="2"/>
      <c r="I6" s="1"/>
      <c r="J6" s="125"/>
      <c r="K6" s="125"/>
      <c r="L6" s="127"/>
      <c r="M6" s="127"/>
      <c r="N6" s="127"/>
      <c r="O6" s="350"/>
    </row>
    <row r="7" spans="1:15" ht="20.25" customHeight="1">
      <c r="A7" s="346"/>
      <c r="B7" s="204" t="s">
        <v>194</v>
      </c>
      <c r="C7" s="210">
        <f>C8+C10+C11</f>
        <v>12023369</v>
      </c>
      <c r="D7" s="211">
        <f t="shared" ref="D7" si="0">D8+D10+D11</f>
        <v>11868947</v>
      </c>
      <c r="E7" s="358">
        <f t="shared" ref="E7:E19" si="1">(C7-D7)/D7</f>
        <v>1.3010589734708564E-2</v>
      </c>
      <c r="F7" s="413">
        <f>F8+F10+F11</f>
        <v>12023369</v>
      </c>
      <c r="G7" s="211">
        <f>G8+G10+G11</f>
        <v>11868947</v>
      </c>
      <c r="H7" s="358">
        <f t="shared" ref="H7:H19" si="2">(F7-G7)/G7</f>
        <v>1.3010589734708564E-2</v>
      </c>
      <c r="I7" s="346"/>
      <c r="J7" s="127"/>
      <c r="K7" s="127"/>
      <c r="L7" s="125"/>
      <c r="M7" s="125"/>
      <c r="N7" s="125"/>
      <c r="O7" s="349"/>
    </row>
    <row r="8" spans="1:15" ht="20.25" customHeight="1">
      <c r="B8" s="205" t="s">
        <v>195</v>
      </c>
      <c r="C8" s="414">
        <v>4255544</v>
      </c>
      <c r="D8" s="415">
        <v>4127560</v>
      </c>
      <c r="E8" s="359">
        <f t="shared" si="1"/>
        <v>3.1007180997974591E-2</v>
      </c>
      <c r="F8" s="418">
        <v>4255544</v>
      </c>
      <c r="G8" s="415">
        <v>4127560</v>
      </c>
      <c r="H8" s="359">
        <f t="shared" si="2"/>
        <v>3.1007180997974591E-2</v>
      </c>
      <c r="J8" s="125"/>
      <c r="K8" s="125"/>
      <c r="L8" s="127"/>
      <c r="M8" s="127"/>
      <c r="N8" s="127"/>
      <c r="O8" s="349"/>
    </row>
    <row r="9" spans="1:15" ht="20.25" customHeight="1">
      <c r="B9" s="206" t="s">
        <v>196</v>
      </c>
      <c r="C9" s="423">
        <v>771481</v>
      </c>
      <c r="D9" s="424">
        <v>633475</v>
      </c>
      <c r="E9" s="359">
        <f t="shared" si="1"/>
        <v>0.21785547969533131</v>
      </c>
      <c r="F9" s="425">
        <v>771481</v>
      </c>
      <c r="G9" s="424">
        <v>633475</v>
      </c>
      <c r="H9" s="359">
        <f t="shared" si="2"/>
        <v>0.21785547969533131</v>
      </c>
      <c r="J9" s="127"/>
      <c r="K9" s="127"/>
      <c r="L9" s="125"/>
      <c r="M9" s="125"/>
      <c r="N9" s="125"/>
      <c r="O9" s="349"/>
    </row>
    <row r="10" spans="1:15" ht="20.25" customHeight="1">
      <c r="B10" s="205" t="s">
        <v>197</v>
      </c>
      <c r="C10" s="414">
        <v>6644687</v>
      </c>
      <c r="D10" s="415">
        <v>6891314</v>
      </c>
      <c r="E10" s="359">
        <f t="shared" si="1"/>
        <v>-3.5788094984497879E-2</v>
      </c>
      <c r="F10" s="418">
        <v>6644687</v>
      </c>
      <c r="G10" s="415">
        <v>6891314</v>
      </c>
      <c r="H10" s="359">
        <f t="shared" si="2"/>
        <v>-3.5788094984497879E-2</v>
      </c>
      <c r="J10" s="125"/>
      <c r="K10" s="125"/>
      <c r="L10" s="125"/>
      <c r="M10" s="125"/>
      <c r="N10" s="125"/>
      <c r="O10" s="349"/>
    </row>
    <row r="11" spans="1:15" ht="20.25" customHeight="1">
      <c r="B11" s="205" t="s">
        <v>198</v>
      </c>
      <c r="C11" s="414">
        <v>1123138</v>
      </c>
      <c r="D11" s="415">
        <v>850073</v>
      </c>
      <c r="E11" s="359">
        <f t="shared" si="1"/>
        <v>0.32122535358728016</v>
      </c>
      <c r="F11" s="418">
        <v>1123138</v>
      </c>
      <c r="G11" s="415">
        <v>850073</v>
      </c>
      <c r="H11" s="359">
        <f t="shared" si="2"/>
        <v>0.32122535358728016</v>
      </c>
      <c r="J11" s="125"/>
      <c r="K11" s="125"/>
      <c r="L11" s="129"/>
      <c r="M11" s="128"/>
      <c r="N11" s="128"/>
      <c r="O11" s="129"/>
    </row>
    <row r="12" spans="1:15" ht="20.25" customHeight="1" thickBot="1">
      <c r="B12" s="216" t="s">
        <v>199</v>
      </c>
      <c r="C12" s="416">
        <v>6221111</v>
      </c>
      <c r="D12" s="417">
        <v>6306877</v>
      </c>
      <c r="E12" s="360">
        <f t="shared" si="1"/>
        <v>-1.3598806509148664E-2</v>
      </c>
      <c r="F12" s="419">
        <v>6221111</v>
      </c>
      <c r="G12" s="417">
        <v>6306877</v>
      </c>
      <c r="H12" s="360">
        <f t="shared" si="2"/>
        <v>-1.3598806509148664E-2</v>
      </c>
      <c r="J12" s="128"/>
      <c r="K12" s="128"/>
      <c r="L12" s="130"/>
      <c r="M12" s="126"/>
      <c r="N12" s="126"/>
      <c r="O12" s="130"/>
    </row>
    <row r="13" spans="1:15" ht="20.25" customHeight="1">
      <c r="B13" s="217" t="s">
        <v>200</v>
      </c>
      <c r="C13" s="210">
        <f>C14+C16+C17</f>
        <v>11981389.166666666</v>
      </c>
      <c r="D13" s="211">
        <f>D14+D16+D17</f>
        <v>11846506.666666668</v>
      </c>
      <c r="E13" s="358">
        <f t="shared" si="1"/>
        <v>1.1385845954025108E-2</v>
      </c>
      <c r="F13" s="413">
        <f>F14+F16+F17</f>
        <v>11983794.166666666</v>
      </c>
      <c r="G13" s="211">
        <f>G14+G16+G17</f>
        <v>11809412.083333334</v>
      </c>
      <c r="H13" s="358">
        <f t="shared" si="2"/>
        <v>1.4766364498317249E-2</v>
      </c>
      <c r="J13" s="126"/>
      <c r="K13" s="126"/>
      <c r="L13" s="131"/>
      <c r="M13" s="126"/>
      <c r="N13" s="126"/>
      <c r="O13" s="131"/>
    </row>
    <row r="14" spans="1:15" ht="20.25" customHeight="1">
      <c r="B14" s="205" t="s">
        <v>195</v>
      </c>
      <c r="C14" s="414">
        <v>4243880</v>
      </c>
      <c r="D14" s="415">
        <v>4098050.6666666665</v>
      </c>
      <c r="E14" s="359">
        <f t="shared" si="1"/>
        <v>3.5585048891538067E-2</v>
      </c>
      <c r="F14" s="418">
        <v>4235665.083333334</v>
      </c>
      <c r="G14" s="415">
        <v>4058178.583333333</v>
      </c>
      <c r="H14" s="359">
        <f t="shared" si="2"/>
        <v>4.3735507532597521E-2</v>
      </c>
      <c r="J14" s="126"/>
      <c r="K14" s="126"/>
      <c r="L14" s="132"/>
      <c r="M14" s="132"/>
      <c r="N14" s="132"/>
      <c r="O14" s="349"/>
    </row>
    <row r="15" spans="1:15" ht="20.25" customHeight="1">
      <c r="B15" s="206" t="s">
        <v>196</v>
      </c>
      <c r="C15" s="423">
        <v>759922.33333333337</v>
      </c>
      <c r="D15" s="424">
        <v>600411.33333333337</v>
      </c>
      <c r="E15" s="359">
        <f t="shared" si="1"/>
        <v>0.26566953544070343</v>
      </c>
      <c r="F15" s="425">
        <v>748118.5</v>
      </c>
      <c r="G15" s="424">
        <v>567841.33333333337</v>
      </c>
      <c r="H15" s="359">
        <f t="shared" si="2"/>
        <v>0.31747806312091864</v>
      </c>
      <c r="J15" s="132"/>
      <c r="K15" s="132"/>
      <c r="L15" s="133"/>
      <c r="M15" s="131"/>
      <c r="N15" s="133"/>
      <c r="O15" s="349"/>
    </row>
    <row r="16" spans="1:15" ht="20.25" customHeight="1">
      <c r="B16" s="205" t="s">
        <v>197</v>
      </c>
      <c r="C16" s="414">
        <v>6670820</v>
      </c>
      <c r="D16" s="415">
        <v>6917101.666666667</v>
      </c>
      <c r="E16" s="359">
        <f t="shared" si="1"/>
        <v>-3.560474871339421E-2</v>
      </c>
      <c r="F16" s="420">
        <v>6710108.166666666</v>
      </c>
      <c r="G16" s="415">
        <v>6941353.833333334</v>
      </c>
      <c r="H16" s="359">
        <f t="shared" si="2"/>
        <v>-3.3314202419158417E-2</v>
      </c>
      <c r="J16" s="131"/>
      <c r="K16" s="133"/>
      <c r="L16" s="131"/>
      <c r="M16" s="131"/>
      <c r="N16" s="131"/>
      <c r="O16" s="349"/>
    </row>
    <row r="17" spans="1:15" ht="20.25" customHeight="1">
      <c r="B17" s="205" t="s">
        <v>198</v>
      </c>
      <c r="C17" s="414">
        <v>1066689.1666666667</v>
      </c>
      <c r="D17" s="415">
        <v>831354.33333333337</v>
      </c>
      <c r="E17" s="359">
        <f t="shared" si="1"/>
        <v>0.28307404424026178</v>
      </c>
      <c r="F17" s="420">
        <v>1038020.9166666667</v>
      </c>
      <c r="G17" s="421">
        <v>809879.66666666674</v>
      </c>
      <c r="H17" s="359">
        <f t="shared" si="2"/>
        <v>0.2816977131170515</v>
      </c>
      <c r="J17" s="131"/>
      <c r="K17" s="131"/>
      <c r="L17" s="353"/>
      <c r="M17" s="349"/>
      <c r="N17" s="349"/>
      <c r="O17" s="349"/>
    </row>
    <row r="18" spans="1:15" ht="20.25" customHeight="1" thickBot="1">
      <c r="B18" s="218" t="s">
        <v>201</v>
      </c>
      <c r="C18" s="416">
        <v>6242449.5</v>
      </c>
      <c r="D18" s="417">
        <v>6317333.333333333</v>
      </c>
      <c r="E18" s="360">
        <f t="shared" si="1"/>
        <v>-1.1853709371042586E-2</v>
      </c>
      <c r="F18" s="422">
        <v>6258700.416666667</v>
      </c>
      <c r="G18" s="417">
        <v>6316804</v>
      </c>
      <c r="H18" s="360">
        <f t="shared" si="2"/>
        <v>-9.1982564811783022E-3</v>
      </c>
      <c r="J18" s="349"/>
      <c r="K18" s="351"/>
      <c r="L18" s="353"/>
      <c r="M18" s="349"/>
      <c r="N18" s="349"/>
      <c r="O18" s="349"/>
    </row>
    <row r="19" spans="1:15" ht="20.25" customHeight="1">
      <c r="B19" s="219" t="s">
        <v>202</v>
      </c>
      <c r="C19" s="267">
        <v>85.3</v>
      </c>
      <c r="D19" s="367">
        <v>90.3</v>
      </c>
      <c r="E19" s="359">
        <f t="shared" si="1"/>
        <v>-5.5370985603543747E-2</v>
      </c>
      <c r="F19" s="466">
        <v>85</v>
      </c>
      <c r="G19" s="368">
        <v>89.7</v>
      </c>
      <c r="H19" s="359">
        <f t="shared" si="2"/>
        <v>-5.2396878483835035E-2</v>
      </c>
      <c r="J19" s="349"/>
      <c r="K19" s="349"/>
      <c r="L19" s="349"/>
      <c r="M19" s="349"/>
      <c r="N19" s="349"/>
      <c r="O19" s="349"/>
    </row>
    <row r="20" spans="1:15" ht="20.25" customHeight="1">
      <c r="B20" s="207" t="s">
        <v>234</v>
      </c>
      <c r="C20" s="356">
        <v>8.7627794752018207E-2</v>
      </c>
      <c r="D20" s="354">
        <v>8.7995678097648605E-2</v>
      </c>
      <c r="E20" s="135" t="s">
        <v>219</v>
      </c>
      <c r="F20" s="373">
        <v>8.7627794752018207E-2</v>
      </c>
      <c r="G20" s="354">
        <v>8.7995678097648605E-2</v>
      </c>
      <c r="H20" s="233" t="s">
        <v>219</v>
      </c>
      <c r="J20" s="349"/>
      <c r="K20" s="349"/>
    </row>
    <row r="21" spans="1:15" ht="20.25" customHeight="1" thickBot="1">
      <c r="B21" s="207" t="s">
        <v>203</v>
      </c>
      <c r="C21" s="357">
        <v>1.9303643673935411</v>
      </c>
      <c r="D21" s="364">
        <v>1.8819055770391591</v>
      </c>
      <c r="E21" s="365">
        <f>(C21-D21)/D21</f>
        <v>2.574985214222239E-2</v>
      </c>
      <c r="F21" s="374">
        <v>1.9303643673935411</v>
      </c>
      <c r="G21" s="364">
        <v>1.8819055770391591</v>
      </c>
      <c r="H21" s="365">
        <f>(F21-G21)/G21</f>
        <v>2.574985214222239E-2</v>
      </c>
    </row>
    <row r="22" spans="1:15" ht="20.25" customHeight="1">
      <c r="B22" s="214" t="s">
        <v>204</v>
      </c>
      <c r="C22" s="213"/>
      <c r="D22" s="135"/>
      <c r="E22" s="135"/>
      <c r="F22" s="375"/>
      <c r="G22" s="212"/>
      <c r="H22" s="215"/>
    </row>
    <row r="23" spans="1:15" ht="20.25" customHeight="1">
      <c r="B23" s="204" t="s">
        <v>194</v>
      </c>
      <c r="C23" s="210">
        <f>SUM(C24:C26)</f>
        <v>4227128</v>
      </c>
      <c r="D23" s="211">
        <f t="shared" ref="D23" si="3">SUM(D24:D26)</f>
        <v>4565319</v>
      </c>
      <c r="E23" s="358">
        <f t="shared" ref="E23:E31" si="4">(C23-D23)/D23</f>
        <v>-7.4078284562371213E-2</v>
      </c>
      <c r="F23" s="413">
        <f>SUM(F24:F26)</f>
        <v>4227128</v>
      </c>
      <c r="G23" s="211">
        <f t="shared" ref="G23" si="5">SUM(G24:G26)</f>
        <v>4565319</v>
      </c>
      <c r="H23" s="358">
        <f t="shared" ref="H23:H31" si="6">(F23-G23)/G23</f>
        <v>-7.4078284562371213E-2</v>
      </c>
    </row>
    <row r="24" spans="1:15" ht="20.25" customHeight="1">
      <c r="B24" s="205" t="s">
        <v>205</v>
      </c>
      <c r="C24" s="414">
        <v>66578</v>
      </c>
      <c r="D24" s="415">
        <v>81441</v>
      </c>
      <c r="E24" s="359">
        <f t="shared" si="4"/>
        <v>-0.18250021487948331</v>
      </c>
      <c r="F24" s="420">
        <v>66578</v>
      </c>
      <c r="G24" s="415">
        <v>81441</v>
      </c>
      <c r="H24" s="359">
        <f t="shared" si="6"/>
        <v>-0.18250021487948331</v>
      </c>
    </row>
    <row r="25" spans="1:15" ht="20.25" customHeight="1">
      <c r="B25" s="205" t="s">
        <v>197</v>
      </c>
      <c r="C25" s="414">
        <v>3923778</v>
      </c>
      <c r="D25" s="415">
        <v>4379630</v>
      </c>
      <c r="E25" s="359">
        <f t="shared" si="4"/>
        <v>-0.10408459162075336</v>
      </c>
      <c r="F25" s="420">
        <v>3923778</v>
      </c>
      <c r="G25" s="415">
        <v>4379630</v>
      </c>
      <c r="H25" s="359">
        <f t="shared" si="6"/>
        <v>-0.10408459162075336</v>
      </c>
    </row>
    <row r="26" spans="1:15" s="346" customFormat="1" ht="20.25" customHeight="1" thickBot="1">
      <c r="A26" s="1"/>
      <c r="B26" s="205" t="s">
        <v>206</v>
      </c>
      <c r="C26" s="414">
        <v>236772</v>
      </c>
      <c r="D26" s="415">
        <v>104248</v>
      </c>
      <c r="E26" s="359">
        <f t="shared" si="4"/>
        <v>1.2712378175120866</v>
      </c>
      <c r="F26" s="420">
        <v>236772</v>
      </c>
      <c r="G26" s="415">
        <v>104248</v>
      </c>
      <c r="H26" s="359">
        <f t="shared" si="6"/>
        <v>1.2712378175120866</v>
      </c>
      <c r="I26" s="1"/>
      <c r="J26" s="1"/>
      <c r="K26" s="1"/>
    </row>
    <row r="27" spans="1:15" ht="20.25" customHeight="1">
      <c r="A27" s="346"/>
      <c r="B27" s="221" t="s">
        <v>200</v>
      </c>
      <c r="C27" s="426">
        <f>SUM(C28:C30)</f>
        <v>4285746.5</v>
      </c>
      <c r="D27" s="401">
        <f t="shared" ref="D27" si="7">SUM(D28:D30)</f>
        <v>4532089.333333333</v>
      </c>
      <c r="E27" s="366">
        <f t="shared" si="4"/>
        <v>-5.4355246601493816E-2</v>
      </c>
      <c r="F27" s="429">
        <f>SUM(F28:F30)</f>
        <v>4341891.916666667</v>
      </c>
      <c r="G27" s="401">
        <f t="shared" ref="G27" si="8">SUM(G28:G30)</f>
        <v>4540560</v>
      </c>
      <c r="H27" s="366">
        <f t="shared" si="6"/>
        <v>-4.3754092740396121E-2</v>
      </c>
      <c r="I27" s="346"/>
      <c r="J27" s="346"/>
      <c r="K27" s="346"/>
    </row>
    <row r="28" spans="1:15" ht="20.25" customHeight="1">
      <c r="B28" s="205" t="s">
        <v>205</v>
      </c>
      <c r="C28" s="414">
        <v>79253.166666666672</v>
      </c>
      <c r="D28" s="421">
        <v>73827.833333333328</v>
      </c>
      <c r="E28" s="359">
        <f t="shared" si="4"/>
        <v>7.3486286788857991E-2</v>
      </c>
      <c r="F28" s="430">
        <v>78516.083333333299</v>
      </c>
      <c r="G28" s="421">
        <v>76267.333333333328</v>
      </c>
      <c r="H28" s="359">
        <f t="shared" si="6"/>
        <v>2.9485100654714175E-2</v>
      </c>
    </row>
    <row r="29" spans="1:15" ht="20.25" customHeight="1">
      <c r="B29" s="205" t="s">
        <v>197</v>
      </c>
      <c r="C29" s="414">
        <v>3975409.5</v>
      </c>
      <c r="D29" s="421">
        <v>4370180.666666667</v>
      </c>
      <c r="E29" s="359">
        <f t="shared" si="4"/>
        <v>-9.033291682372864E-2</v>
      </c>
      <c r="F29" s="430">
        <v>4033509</v>
      </c>
      <c r="G29" s="421">
        <v>4384078.166666667</v>
      </c>
      <c r="H29" s="359">
        <f t="shared" si="6"/>
        <v>-7.9964168826217388E-2</v>
      </c>
    </row>
    <row r="30" spans="1:15" ht="20.25" customHeight="1" thickBot="1">
      <c r="B30" s="208" t="s">
        <v>206</v>
      </c>
      <c r="C30" s="427">
        <v>231083.83333333334</v>
      </c>
      <c r="D30" s="428">
        <v>88080.833333333328</v>
      </c>
      <c r="E30" s="365">
        <f t="shared" si="4"/>
        <v>1.623542768479711</v>
      </c>
      <c r="F30" s="431">
        <v>229866.83333333334</v>
      </c>
      <c r="G30" s="428">
        <v>80214.5</v>
      </c>
      <c r="H30" s="365">
        <f t="shared" si="6"/>
        <v>1.8656518875431916</v>
      </c>
    </row>
    <row r="31" spans="1:15" ht="20.25" customHeight="1" thickBot="1">
      <c r="B31" s="220" t="s">
        <v>207</v>
      </c>
      <c r="C31" s="369">
        <v>17.899999999999999</v>
      </c>
      <c r="D31" s="370">
        <v>19.2</v>
      </c>
      <c r="E31" s="371">
        <f t="shared" si="4"/>
        <v>-6.770833333333337E-2</v>
      </c>
      <c r="F31" s="376">
        <v>17.2</v>
      </c>
      <c r="G31" s="370">
        <v>18.600000000000001</v>
      </c>
      <c r="H31" s="371">
        <f t="shared" si="6"/>
        <v>-7.5268817204301189E-2</v>
      </c>
    </row>
  </sheetData>
  <mergeCells count="4">
    <mergeCell ref="C3:E3"/>
    <mergeCell ref="F3:H3"/>
    <mergeCell ref="B3:B4"/>
    <mergeCell ref="A1:K1"/>
  </mergeCells>
  <pageMargins left="0.7" right="0.7" top="0.75" bottom="0.75" header="0.3" footer="0.3"/>
  <pageSetup paperSize="9" scale="59" orientation="portrait" horizontalDpi="4294967294" r:id="rId1"/>
  <colBreaks count="1" manualBreakCount="1">
    <brk id="8" max="1048575" man="1"/>
  </colBreaks>
  <ignoredErrors>
    <ignoredError sqref="D27 G27 C27 F27" formulaRange="1"/>
    <ignoredError sqref="E23 E27 E13 E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R68"/>
  <sheetViews>
    <sheetView showGridLines="0" zoomScaleNormal="100" workbookViewId="0">
      <pane ySplit="3" topLeftCell="A4" activePane="bottomLeft" state="frozen"/>
      <selection pane="bottomLeft" activeCell="J12" sqref="J12"/>
    </sheetView>
  </sheetViews>
  <sheetFormatPr defaultRowHeight="14.25"/>
  <cols>
    <col min="1" max="1" width="1.625" customWidth="1"/>
    <col min="2" max="2" width="30.75" customWidth="1"/>
    <col min="3" max="8" width="12.625" customWidth="1"/>
    <col min="10" max="10" width="9" customWidth="1"/>
    <col min="11" max="11" width="12.875" customWidth="1"/>
  </cols>
  <sheetData>
    <row r="1" spans="2:18" ht="50.25" customHeight="1" thickBot="1">
      <c r="B1" s="33" t="s">
        <v>87</v>
      </c>
    </row>
    <row r="2" spans="2:18" ht="20.25" customHeight="1" thickBot="1">
      <c r="B2" s="485" t="s">
        <v>64</v>
      </c>
      <c r="C2" s="473" t="s">
        <v>148</v>
      </c>
      <c r="D2" s="474"/>
      <c r="E2" s="475"/>
      <c r="F2" s="473" t="s">
        <v>149</v>
      </c>
      <c r="G2" s="474"/>
      <c r="H2" s="475"/>
    </row>
    <row r="3" spans="2:18" ht="20.25" customHeight="1" thickBot="1">
      <c r="B3" s="486"/>
      <c r="C3" s="181">
        <v>2014</v>
      </c>
      <c r="D3" s="13">
        <v>2013</v>
      </c>
      <c r="E3" s="12" t="s">
        <v>54</v>
      </c>
      <c r="F3" s="181">
        <v>2014</v>
      </c>
      <c r="G3" s="13">
        <v>2013</v>
      </c>
      <c r="H3" s="12" t="s">
        <v>54</v>
      </c>
      <c r="J3" s="101"/>
      <c r="K3" s="101"/>
      <c r="L3" s="101"/>
      <c r="M3" s="101"/>
      <c r="N3" s="101"/>
      <c r="O3" s="101"/>
      <c r="P3" s="101"/>
      <c r="Q3" s="101"/>
      <c r="R3" s="101"/>
    </row>
    <row r="4" spans="2:18" ht="25.5" customHeight="1">
      <c r="B4" s="140" t="s">
        <v>161</v>
      </c>
      <c r="C4" s="381">
        <v>0.23599999999999999</v>
      </c>
      <c r="D4" s="178">
        <v>0.1966</v>
      </c>
      <c r="E4" s="183">
        <f>(C4-D4)/D4</f>
        <v>0.20040691759918611</v>
      </c>
      <c r="F4" s="377">
        <v>0.2301</v>
      </c>
      <c r="G4" s="189">
        <v>0.1996</v>
      </c>
      <c r="H4" s="194">
        <f>(F4-G4)/G4</f>
        <v>0.15280561122244488</v>
      </c>
      <c r="J4" s="136"/>
      <c r="K4" s="136"/>
      <c r="L4" s="136"/>
      <c r="M4" s="136"/>
      <c r="N4" s="136"/>
      <c r="O4" s="136"/>
      <c r="P4" s="101"/>
      <c r="Q4" s="101"/>
      <c r="R4" s="101"/>
    </row>
    <row r="5" spans="2:18" ht="25.5" customHeight="1">
      <c r="B5" s="141" t="s">
        <v>63</v>
      </c>
      <c r="C5" s="382">
        <v>0.13519999999999999</v>
      </c>
      <c r="D5" s="182">
        <v>0.1338</v>
      </c>
      <c r="E5" s="187">
        <f t="shared" ref="E5:E25" si="0">(C5-D5)/D5</f>
        <v>1.0463378176382545E-2</v>
      </c>
      <c r="F5" s="378">
        <v>0.13350000000000001</v>
      </c>
      <c r="G5" s="192">
        <v>0.14019999999999999</v>
      </c>
      <c r="H5" s="184">
        <f t="shared" ref="H5:H25" si="1">(F5-G5)/G5</f>
        <v>-4.778887303851629E-2</v>
      </c>
      <c r="J5" s="136"/>
      <c r="K5" s="136"/>
      <c r="L5" s="136"/>
      <c r="M5" s="136"/>
      <c r="N5" s="136"/>
      <c r="O5" s="136"/>
      <c r="P5" s="101"/>
      <c r="Q5" s="101"/>
      <c r="R5" s="101"/>
    </row>
    <row r="6" spans="2:18" ht="25.5" customHeight="1">
      <c r="B6" s="141" t="s">
        <v>162</v>
      </c>
      <c r="C6" s="381">
        <v>0.1008</v>
      </c>
      <c r="D6" s="178">
        <v>6.2799999999999995E-2</v>
      </c>
      <c r="E6" s="183">
        <f t="shared" si="0"/>
        <v>0.60509554140127408</v>
      </c>
      <c r="F6" s="377">
        <v>9.6699999999999994E-2</v>
      </c>
      <c r="G6" s="189">
        <v>5.9400000000000001E-2</v>
      </c>
      <c r="H6" s="195">
        <f t="shared" si="1"/>
        <v>0.62794612794612781</v>
      </c>
      <c r="J6" s="136"/>
      <c r="K6" s="136"/>
      <c r="L6" s="136"/>
      <c r="M6" s="136"/>
      <c r="N6" s="136"/>
      <c r="O6" s="136"/>
      <c r="P6" s="101"/>
      <c r="Q6" s="101"/>
      <c r="R6" s="101"/>
    </row>
    <row r="7" spans="2:18" ht="18" customHeight="1">
      <c r="B7" s="121" t="s">
        <v>55</v>
      </c>
      <c r="C7" s="383">
        <v>1.6799999999999999E-2</v>
      </c>
      <c r="D7" s="179">
        <v>1.7899999999999999E-2</v>
      </c>
      <c r="E7" s="193">
        <f t="shared" si="0"/>
        <v>-6.1452513966480465E-2</v>
      </c>
      <c r="F7" s="379">
        <v>1.61E-2</v>
      </c>
      <c r="G7" s="190">
        <v>1.8200000000000001E-2</v>
      </c>
      <c r="H7" s="196">
        <f t="shared" si="1"/>
        <v>-0.11538461538461545</v>
      </c>
      <c r="J7" s="137"/>
      <c r="K7" s="137"/>
      <c r="L7" s="137"/>
      <c r="M7" s="137"/>
      <c r="N7" s="137"/>
      <c r="O7" s="137"/>
      <c r="P7" s="101"/>
      <c r="Q7" s="101"/>
      <c r="R7" s="101"/>
    </row>
    <row r="8" spans="2:18" ht="18" customHeight="1">
      <c r="B8" s="121" t="s">
        <v>56</v>
      </c>
      <c r="C8" s="383">
        <v>8.9999999999999993E-3</v>
      </c>
      <c r="D8" s="179">
        <v>8.0000000000000002E-3</v>
      </c>
      <c r="E8" s="193">
        <f t="shared" si="0"/>
        <v>0.12499999999999989</v>
      </c>
      <c r="F8" s="379">
        <v>9.2999999999999992E-3</v>
      </c>
      <c r="G8" s="190">
        <v>7.9000000000000008E-3</v>
      </c>
      <c r="H8" s="196">
        <f t="shared" si="1"/>
        <v>0.1772151898734175</v>
      </c>
      <c r="J8" s="137"/>
      <c r="K8" s="137"/>
      <c r="L8" s="137"/>
      <c r="M8" s="137"/>
      <c r="N8" s="137"/>
      <c r="O8" s="137"/>
      <c r="P8" s="101"/>
      <c r="Q8" s="101"/>
      <c r="R8" s="101"/>
    </row>
    <row r="9" spans="2:18" ht="18" customHeight="1">
      <c r="B9" s="121" t="s">
        <v>57</v>
      </c>
      <c r="C9" s="383">
        <v>6.3E-3</v>
      </c>
      <c r="D9" s="179">
        <v>8.2000000000000007E-3</v>
      </c>
      <c r="E9" s="193">
        <f t="shared" si="0"/>
        <v>-0.2317073170731708</v>
      </c>
      <c r="F9" s="379">
        <v>5.1999999999999998E-3</v>
      </c>
      <c r="G9" s="190">
        <v>7.1000000000000004E-3</v>
      </c>
      <c r="H9" s="196">
        <f t="shared" si="1"/>
        <v>-0.26760563380281699</v>
      </c>
      <c r="J9" s="137"/>
      <c r="K9" s="137"/>
      <c r="L9" s="137"/>
      <c r="M9" s="137"/>
      <c r="N9" s="137"/>
      <c r="O9" s="137"/>
      <c r="P9" s="101"/>
      <c r="Q9" s="101"/>
      <c r="R9" s="101"/>
    </row>
    <row r="10" spans="2:18" ht="18" customHeight="1">
      <c r="B10" s="121" t="s">
        <v>61</v>
      </c>
      <c r="C10" s="383">
        <v>1.4E-3</v>
      </c>
      <c r="D10" s="179">
        <v>2.3E-3</v>
      </c>
      <c r="E10" s="193">
        <f t="shared" si="0"/>
        <v>-0.39130434782608697</v>
      </c>
      <c r="F10" s="379">
        <v>1.2999999999999999E-3</v>
      </c>
      <c r="G10" s="190">
        <v>1.8E-3</v>
      </c>
      <c r="H10" s="196">
        <f t="shared" si="1"/>
        <v>-0.27777777777777779</v>
      </c>
      <c r="J10" s="137"/>
      <c r="K10" s="137"/>
      <c r="L10" s="137"/>
      <c r="M10" s="137"/>
      <c r="N10" s="137"/>
      <c r="O10" s="137"/>
      <c r="P10" s="101"/>
      <c r="Q10" s="101"/>
      <c r="R10" s="101"/>
    </row>
    <row r="11" spans="2:18" ht="18" customHeight="1">
      <c r="B11" s="121" t="s">
        <v>112</v>
      </c>
      <c r="C11" s="383">
        <v>3.0000000000000001E-3</v>
      </c>
      <c r="D11" s="179">
        <v>3.7000000000000002E-3</v>
      </c>
      <c r="E11" s="193">
        <f t="shared" si="0"/>
        <v>-0.1891891891891892</v>
      </c>
      <c r="F11" s="379">
        <v>2.8E-3</v>
      </c>
      <c r="G11" s="190">
        <v>3.0999999999999999E-3</v>
      </c>
      <c r="H11" s="196">
        <f t="shared" si="1"/>
        <v>-9.677419354838708E-2</v>
      </c>
      <c r="J11" s="137"/>
      <c r="K11" s="137"/>
      <c r="L11" s="137"/>
      <c r="M11" s="137"/>
      <c r="N11" s="137"/>
      <c r="O11" s="137"/>
      <c r="P11" s="101"/>
      <c r="Q11" s="101"/>
      <c r="R11" s="101"/>
    </row>
    <row r="12" spans="2:18" ht="18" customHeight="1">
      <c r="B12" s="121" t="s">
        <v>58</v>
      </c>
      <c r="C12" s="383">
        <v>6.8999999999999999E-3</v>
      </c>
      <c r="D12" s="179">
        <v>6.0000000000000001E-3</v>
      </c>
      <c r="E12" s="193">
        <f t="shared" si="0"/>
        <v>0.14999999999999997</v>
      </c>
      <c r="F12" s="379">
        <v>6.4999999999999997E-3</v>
      </c>
      <c r="G12" s="190">
        <v>5.0000000000000001E-3</v>
      </c>
      <c r="H12" s="196">
        <f t="shared" si="1"/>
        <v>0.29999999999999993</v>
      </c>
      <c r="J12" s="137"/>
      <c r="K12" s="137"/>
      <c r="L12" s="137"/>
      <c r="M12" s="137"/>
      <c r="N12" s="137"/>
      <c r="O12" s="137"/>
      <c r="P12" s="101"/>
      <c r="Q12" s="101"/>
      <c r="R12" s="101"/>
    </row>
    <row r="13" spans="2:18" ht="18" customHeight="1">
      <c r="B13" s="121" t="s">
        <v>107</v>
      </c>
      <c r="C13" s="383">
        <v>1.9E-3</v>
      </c>
      <c r="D13" s="179">
        <v>2.8999999999999998E-3</v>
      </c>
      <c r="E13" s="193">
        <f t="shared" si="0"/>
        <v>-0.34482758620689652</v>
      </c>
      <c r="F13" s="379">
        <v>2.2000000000000001E-3</v>
      </c>
      <c r="G13" s="190">
        <v>3.2000000000000002E-3</v>
      </c>
      <c r="H13" s="196">
        <f t="shared" si="1"/>
        <v>-0.3125</v>
      </c>
      <c r="J13" s="137"/>
      <c r="K13" s="137"/>
      <c r="L13" s="137"/>
      <c r="M13" s="137"/>
      <c r="N13" s="137"/>
      <c r="O13" s="137"/>
      <c r="P13" s="101"/>
      <c r="Q13" s="101"/>
      <c r="R13" s="101"/>
    </row>
    <row r="14" spans="2:18" ht="18" customHeight="1">
      <c r="B14" s="121" t="s">
        <v>59</v>
      </c>
      <c r="C14" s="383">
        <v>3.8E-3</v>
      </c>
      <c r="D14" s="179">
        <v>3.7000000000000002E-3</v>
      </c>
      <c r="E14" s="193">
        <f t="shared" si="0"/>
        <v>2.702702702702698E-2</v>
      </c>
      <c r="F14" s="379">
        <v>4.0000000000000001E-3</v>
      </c>
      <c r="G14" s="190">
        <v>3.8999999999999998E-3</v>
      </c>
      <c r="H14" s="196">
        <f t="shared" si="1"/>
        <v>2.564102564102571E-2</v>
      </c>
      <c r="J14" s="137"/>
      <c r="K14" s="137"/>
      <c r="L14" s="137"/>
      <c r="M14" s="137"/>
      <c r="N14" s="137"/>
      <c r="O14" s="137"/>
      <c r="P14" s="101"/>
      <c r="Q14" s="101"/>
      <c r="R14" s="101"/>
    </row>
    <row r="15" spans="2:18" ht="18" customHeight="1">
      <c r="B15" s="121" t="s">
        <v>60</v>
      </c>
      <c r="C15" s="383">
        <v>6.6E-3</v>
      </c>
      <c r="D15" s="179">
        <v>5.1000000000000004E-3</v>
      </c>
      <c r="E15" s="193">
        <f t="shared" si="0"/>
        <v>0.29411764705882343</v>
      </c>
      <c r="F15" s="379">
        <v>6.3E-3</v>
      </c>
      <c r="G15" s="190">
        <v>5.1000000000000004E-3</v>
      </c>
      <c r="H15" s="196">
        <f t="shared" si="1"/>
        <v>0.23529411764705874</v>
      </c>
      <c r="J15" s="137"/>
      <c r="K15" s="137"/>
      <c r="L15" s="137"/>
      <c r="M15" s="137"/>
      <c r="N15" s="137"/>
      <c r="O15" s="137"/>
      <c r="P15" s="101"/>
      <c r="Q15" s="101"/>
      <c r="R15" s="101"/>
    </row>
    <row r="16" spans="2:18" ht="18" customHeight="1">
      <c r="B16" s="121" t="s">
        <v>163</v>
      </c>
      <c r="C16" s="383">
        <v>1E-3</v>
      </c>
      <c r="D16" s="179">
        <v>1E-3</v>
      </c>
      <c r="E16" s="193">
        <f t="shared" si="0"/>
        <v>0</v>
      </c>
      <c r="F16" s="379">
        <v>8.9999999999999998E-4</v>
      </c>
      <c r="G16" s="190">
        <v>1E-3</v>
      </c>
      <c r="H16" s="196">
        <f t="shared" si="1"/>
        <v>-0.10000000000000005</v>
      </c>
      <c r="J16" s="137"/>
      <c r="K16" s="137"/>
      <c r="L16" s="137"/>
      <c r="M16" s="137"/>
      <c r="N16" s="137"/>
      <c r="O16" s="137"/>
      <c r="P16" s="101"/>
      <c r="Q16" s="101"/>
      <c r="R16" s="101"/>
    </row>
    <row r="17" spans="2:18" ht="18" customHeight="1">
      <c r="B17" s="121" t="s">
        <v>164</v>
      </c>
      <c r="C17" s="383">
        <v>6.9999999999999999E-4</v>
      </c>
      <c r="D17" s="179">
        <v>6.9999999999999999E-4</v>
      </c>
      <c r="E17" s="193">
        <f t="shared" si="0"/>
        <v>0</v>
      </c>
      <c r="F17" s="379">
        <v>5.9999999999999995E-4</v>
      </c>
      <c r="G17" s="190">
        <v>5.9999999999999995E-4</v>
      </c>
      <c r="H17" s="196">
        <f t="shared" si="1"/>
        <v>0</v>
      </c>
      <c r="J17" s="137"/>
      <c r="K17" s="137"/>
      <c r="L17" s="137"/>
      <c r="M17" s="137"/>
      <c r="N17" s="137"/>
      <c r="O17" s="137"/>
      <c r="P17" s="101"/>
      <c r="Q17" s="101"/>
      <c r="R17" s="101"/>
    </row>
    <row r="18" spans="2:18" ht="18" customHeight="1">
      <c r="B18" s="121" t="s">
        <v>165</v>
      </c>
      <c r="C18" s="383">
        <v>8.0000000000000004E-4</v>
      </c>
      <c r="D18" s="179">
        <v>8.0000000000000004E-4</v>
      </c>
      <c r="E18" s="193">
        <f t="shared" si="0"/>
        <v>0</v>
      </c>
      <c r="F18" s="379">
        <v>8.0000000000000004E-4</v>
      </c>
      <c r="G18" s="190">
        <v>8.9999999999999998E-4</v>
      </c>
      <c r="H18" s="196">
        <f t="shared" si="1"/>
        <v>-0.11111111111111105</v>
      </c>
      <c r="J18" s="137"/>
      <c r="K18" s="137"/>
      <c r="L18" s="137"/>
      <c r="M18" s="137"/>
      <c r="N18" s="137"/>
      <c r="O18" s="137"/>
      <c r="P18" s="101"/>
      <c r="Q18" s="101"/>
      <c r="R18" s="101"/>
    </row>
    <row r="19" spans="2:18" ht="18" customHeight="1">
      <c r="B19" s="121" t="s">
        <v>166</v>
      </c>
      <c r="C19" s="383">
        <v>5.0000000000000001E-4</v>
      </c>
      <c r="D19" s="179">
        <v>6.9999999999999999E-4</v>
      </c>
      <c r="E19" s="193">
        <f t="shared" si="0"/>
        <v>-0.2857142857142857</v>
      </c>
      <c r="F19" s="379">
        <v>5.0000000000000001E-4</v>
      </c>
      <c r="G19" s="190">
        <v>5.9999999999999995E-4</v>
      </c>
      <c r="H19" s="196">
        <f t="shared" si="1"/>
        <v>-0.16666666666666657</v>
      </c>
      <c r="J19" s="137"/>
      <c r="K19" s="137"/>
      <c r="L19" s="137"/>
      <c r="M19" s="137"/>
      <c r="N19" s="137"/>
      <c r="O19" s="137"/>
      <c r="P19" s="101"/>
      <c r="Q19" s="101"/>
      <c r="R19" s="101"/>
    </row>
    <row r="20" spans="2:18" ht="18" customHeight="1">
      <c r="B20" s="121" t="s">
        <v>167</v>
      </c>
      <c r="C20" s="383">
        <v>1.2999999999999999E-3</v>
      </c>
      <c r="D20" s="179">
        <v>1.6999999999999999E-3</v>
      </c>
      <c r="E20" s="193">
        <f t="shared" si="0"/>
        <v>-0.23529411764705882</v>
      </c>
      <c r="F20" s="379">
        <v>1.2999999999999999E-3</v>
      </c>
      <c r="G20" s="190">
        <v>1.6999999999999999E-3</v>
      </c>
      <c r="H20" s="196">
        <f t="shared" si="1"/>
        <v>-0.23529411764705882</v>
      </c>
      <c r="J20" s="137"/>
      <c r="K20" s="137"/>
      <c r="L20" s="137"/>
      <c r="M20" s="137"/>
      <c r="N20" s="137"/>
      <c r="O20" s="137"/>
      <c r="P20" s="101"/>
      <c r="Q20" s="101"/>
      <c r="R20" s="101"/>
    </row>
    <row r="21" spans="2:18" ht="18" customHeight="1">
      <c r="B21" s="121" t="s">
        <v>168</v>
      </c>
      <c r="C21" s="383">
        <v>1E-4</v>
      </c>
      <c r="D21" s="179">
        <v>2.0000000000000001E-4</v>
      </c>
      <c r="E21" s="193">
        <f t="shared" si="0"/>
        <v>-0.5</v>
      </c>
      <c r="F21" s="379">
        <v>2.0000000000000001E-4</v>
      </c>
      <c r="G21" s="190">
        <v>2.0000000000000001E-4</v>
      </c>
      <c r="H21" s="196">
        <f t="shared" si="1"/>
        <v>0</v>
      </c>
      <c r="J21" s="137"/>
      <c r="K21" s="137"/>
      <c r="L21" s="137"/>
      <c r="M21" s="137"/>
      <c r="N21" s="137"/>
      <c r="O21" s="137"/>
      <c r="P21" s="101"/>
      <c r="Q21" s="101"/>
      <c r="R21" s="101"/>
    </row>
    <row r="22" spans="2:18" ht="18" customHeight="1">
      <c r="B22" s="121" t="s">
        <v>169</v>
      </c>
      <c r="C22" s="383">
        <v>1.2999999999999999E-3</v>
      </c>
      <c r="D22" s="180" t="s">
        <v>174</v>
      </c>
      <c r="E22" s="196" t="s">
        <v>174</v>
      </c>
      <c r="F22" s="379">
        <v>1.2999999999999999E-3</v>
      </c>
      <c r="G22" s="191" t="s">
        <v>174</v>
      </c>
      <c r="H22" s="196" t="s">
        <v>174</v>
      </c>
      <c r="J22" s="137"/>
      <c r="K22" s="137"/>
      <c r="L22" s="137"/>
      <c r="M22" s="137"/>
      <c r="N22" s="137"/>
      <c r="O22" s="137"/>
      <c r="P22" s="101"/>
      <c r="Q22" s="101"/>
      <c r="R22" s="101"/>
    </row>
    <row r="23" spans="2:18" ht="18" customHeight="1">
      <c r="B23" s="121" t="s">
        <v>170</v>
      </c>
      <c r="C23" s="383">
        <v>2.5999999999999999E-3</v>
      </c>
      <c r="D23" s="180" t="s">
        <v>174</v>
      </c>
      <c r="E23" s="196" t="s">
        <v>174</v>
      </c>
      <c r="F23" s="379">
        <v>2.5999999999999999E-3</v>
      </c>
      <c r="G23" s="191" t="s">
        <v>174</v>
      </c>
      <c r="H23" s="196" t="s">
        <v>174</v>
      </c>
      <c r="J23" s="137"/>
      <c r="K23" s="137"/>
      <c r="L23" s="137"/>
      <c r="M23" s="137"/>
      <c r="N23" s="137"/>
      <c r="O23" s="137"/>
      <c r="P23" s="101"/>
      <c r="Q23" s="101"/>
      <c r="R23" s="101"/>
    </row>
    <row r="24" spans="2:18" ht="18" customHeight="1">
      <c r="B24" s="121" t="s">
        <v>171</v>
      </c>
      <c r="C24" s="383">
        <v>2.7799999999999998E-2</v>
      </c>
      <c r="D24" s="179">
        <v>2.9600000000000001E-2</v>
      </c>
      <c r="E24" s="193">
        <f t="shared" si="0"/>
        <v>-6.0810810810810911E-2</v>
      </c>
      <c r="F24" s="379">
        <v>2.6599999999999999E-2</v>
      </c>
      <c r="G24" s="190">
        <v>2.9600000000000001E-2</v>
      </c>
      <c r="H24" s="196">
        <f t="shared" si="1"/>
        <v>-0.10135135135135144</v>
      </c>
      <c r="J24" s="137"/>
      <c r="K24" s="137"/>
      <c r="L24" s="137"/>
      <c r="M24" s="137"/>
      <c r="N24" s="137"/>
      <c r="O24" s="137"/>
      <c r="P24" s="101"/>
      <c r="Q24" s="101"/>
      <c r="R24" s="101"/>
    </row>
    <row r="25" spans="2:18" ht="18" thickBot="1">
      <c r="B25" s="122" t="s">
        <v>172</v>
      </c>
      <c r="C25" s="384">
        <v>9.9000000000000008E-3</v>
      </c>
      <c r="D25" s="185">
        <v>6.0000000000000001E-3</v>
      </c>
      <c r="E25" s="193">
        <f t="shared" si="0"/>
        <v>0.65000000000000013</v>
      </c>
      <c r="F25" s="379">
        <v>0.01</v>
      </c>
      <c r="G25" s="190">
        <v>5.1000000000000004E-3</v>
      </c>
      <c r="H25" s="196">
        <f t="shared" si="1"/>
        <v>0.96078431372549011</v>
      </c>
      <c r="J25" s="137"/>
      <c r="K25" s="137"/>
      <c r="L25" s="137"/>
      <c r="M25" s="137"/>
      <c r="N25" s="137"/>
      <c r="O25" s="137"/>
      <c r="P25" s="101"/>
      <c r="Q25" s="101"/>
      <c r="R25" s="101"/>
    </row>
    <row r="26" spans="2:18" ht="30" customHeight="1" thickBot="1">
      <c r="B26" s="9" t="s">
        <v>173</v>
      </c>
      <c r="C26" s="385">
        <v>0.248</v>
      </c>
      <c r="D26" s="186">
        <v>0.219</v>
      </c>
      <c r="E26" s="188">
        <v>0.13400000000000001</v>
      </c>
      <c r="F26" s="380">
        <v>0.249</v>
      </c>
      <c r="G26" s="188">
        <v>0.224</v>
      </c>
      <c r="H26" s="149">
        <v>0.112</v>
      </c>
      <c r="J26" s="138"/>
      <c r="K26" s="138"/>
      <c r="L26" s="138"/>
      <c r="M26" s="138"/>
      <c r="N26" s="138"/>
      <c r="O26" s="138"/>
      <c r="P26" s="101"/>
      <c r="Q26" s="101"/>
      <c r="R26" s="101"/>
    </row>
    <row r="27" spans="2:18" ht="10.5" customHeight="1">
      <c r="H27" s="100"/>
      <c r="J27" s="101"/>
      <c r="K27" s="101"/>
      <c r="L27" s="101"/>
      <c r="M27" s="101"/>
      <c r="N27" s="101"/>
      <c r="O27" s="101"/>
      <c r="P27" s="101"/>
      <c r="Q27" s="101"/>
      <c r="R27" s="101"/>
    </row>
    <row r="28" spans="2:18">
      <c r="B28" s="123" t="s">
        <v>111</v>
      </c>
      <c r="H28" s="101"/>
      <c r="J28" s="101"/>
      <c r="K28" s="101"/>
      <c r="L28" s="101"/>
      <c r="M28" s="101"/>
      <c r="N28" s="101"/>
      <c r="O28" s="101"/>
      <c r="P28" s="101"/>
      <c r="Q28" s="101"/>
      <c r="R28" s="101"/>
    </row>
    <row r="29" spans="2:18">
      <c r="B29" s="123" t="s">
        <v>175</v>
      </c>
    </row>
    <row r="30" spans="2:18" ht="14.25" customHeight="1">
      <c r="B30" s="123" t="s">
        <v>176</v>
      </c>
    </row>
    <row r="31" spans="2:18" ht="14.25" customHeight="1">
      <c r="B31" s="123" t="s">
        <v>177</v>
      </c>
    </row>
    <row r="32" spans="2:18" ht="14.25" customHeight="1">
      <c r="B32" s="123" t="s">
        <v>178</v>
      </c>
    </row>
    <row r="33" spans="2:11" ht="14.25" customHeight="1">
      <c r="B33" s="123" t="s">
        <v>179</v>
      </c>
    </row>
    <row r="34" spans="2:11" ht="28.5" customHeight="1">
      <c r="B34" s="484" t="s">
        <v>180</v>
      </c>
      <c r="C34" s="484"/>
      <c r="D34" s="484"/>
      <c r="E34" s="484"/>
      <c r="F34" s="484"/>
      <c r="G34" s="484"/>
      <c r="H34" s="484"/>
    </row>
    <row r="35" spans="2:11" ht="14.25" customHeight="1">
      <c r="B35" s="123" t="s">
        <v>181</v>
      </c>
    </row>
    <row r="36" spans="2:11" ht="14.25" customHeight="1">
      <c r="B36" s="484" t="s">
        <v>182</v>
      </c>
      <c r="C36" s="484"/>
      <c r="D36" s="484"/>
      <c r="E36" s="484"/>
      <c r="F36" s="484"/>
      <c r="G36" s="484"/>
      <c r="H36" s="484"/>
    </row>
    <row r="37" spans="2:11" ht="14.25" customHeight="1">
      <c r="B37" s="123"/>
    </row>
    <row r="38" spans="2:11" ht="15" thickBot="1"/>
    <row r="39" spans="2:11" ht="20.25" customHeight="1" thickBot="1">
      <c r="B39" s="487" t="s">
        <v>183</v>
      </c>
      <c r="C39" s="473" t="s">
        <v>148</v>
      </c>
      <c r="D39" s="474"/>
      <c r="E39" s="475"/>
      <c r="F39" s="473" t="s">
        <v>149</v>
      </c>
      <c r="G39" s="474"/>
      <c r="H39" s="475"/>
    </row>
    <row r="40" spans="2:11" ht="20.25" customHeight="1" thickBot="1">
      <c r="B40" s="488"/>
      <c r="C40" s="181">
        <v>2014</v>
      </c>
      <c r="D40" s="13">
        <v>2013</v>
      </c>
      <c r="E40" s="12" t="s">
        <v>54</v>
      </c>
      <c r="F40" s="181">
        <v>2014</v>
      </c>
      <c r="G40" s="13">
        <v>2013</v>
      </c>
      <c r="H40" s="12" t="s">
        <v>54</v>
      </c>
      <c r="K40" s="115"/>
    </row>
    <row r="41" spans="2:11" ht="18" customHeight="1">
      <c r="B41" s="142" t="s">
        <v>62</v>
      </c>
      <c r="C41" s="197">
        <v>0.999</v>
      </c>
      <c r="D41" s="176">
        <v>0.98199999999999998</v>
      </c>
      <c r="E41" s="198">
        <f>(C41-D41)/D41</f>
        <v>1.7311608961303477E-2</v>
      </c>
      <c r="F41" s="197">
        <v>0.998</v>
      </c>
      <c r="G41" s="176">
        <v>0.98499999999999999</v>
      </c>
      <c r="H41" s="198">
        <f>(F41-G41)/G41</f>
        <v>1.319796954314722E-2</v>
      </c>
      <c r="K41" s="116"/>
    </row>
    <row r="42" spans="2:11" ht="18" customHeight="1">
      <c r="B42" s="143" t="s">
        <v>55</v>
      </c>
      <c r="C42" s="197">
        <v>0.64400000000000002</v>
      </c>
      <c r="D42" s="176">
        <v>0.63100000000000001</v>
      </c>
      <c r="E42" s="198">
        <f t="shared" ref="E42:E60" si="2">(C42-D42)/D42</f>
        <v>2.0602218700475454E-2</v>
      </c>
      <c r="F42" s="197">
        <v>0.64500000000000002</v>
      </c>
      <c r="G42" s="176">
        <v>0.628</v>
      </c>
      <c r="H42" s="198">
        <f t="shared" ref="H42:H60" si="3">(F42-G42)/G42</f>
        <v>2.7070063694267541E-2</v>
      </c>
      <c r="K42" s="116"/>
    </row>
    <row r="43" spans="2:11" ht="18" customHeight="1">
      <c r="B43" s="143" t="s">
        <v>56</v>
      </c>
      <c r="C43" s="197">
        <v>0.56200000000000006</v>
      </c>
      <c r="D43" s="176">
        <v>0.54600000000000004</v>
      </c>
      <c r="E43" s="198">
        <f t="shared" si="2"/>
        <v>2.9304029304029328E-2</v>
      </c>
      <c r="F43" s="197">
        <v>0.55800000000000005</v>
      </c>
      <c r="G43" s="176">
        <v>0.54</v>
      </c>
      <c r="H43" s="198">
        <f t="shared" si="3"/>
        <v>3.3333333333333361E-2</v>
      </c>
      <c r="K43" s="116"/>
    </row>
    <row r="44" spans="2:11" ht="18" customHeight="1">
      <c r="B44" s="143" t="s">
        <v>57</v>
      </c>
      <c r="C44" s="197">
        <v>0.496</v>
      </c>
      <c r="D44" s="176">
        <v>0.49399999999999999</v>
      </c>
      <c r="E44" s="198">
        <f t="shared" si="2"/>
        <v>4.0485829959514205E-3</v>
      </c>
      <c r="F44" s="197">
        <v>0.499</v>
      </c>
      <c r="G44" s="176">
        <v>0.48899999999999999</v>
      </c>
      <c r="H44" s="198">
        <f t="shared" si="3"/>
        <v>2.0449897750511266E-2</v>
      </c>
      <c r="K44" s="116"/>
    </row>
    <row r="45" spans="2:11" ht="18" customHeight="1">
      <c r="B45" s="143" t="s">
        <v>61</v>
      </c>
      <c r="C45" s="197">
        <v>0.35199999999999998</v>
      </c>
      <c r="D45" s="176">
        <v>0.33900000000000002</v>
      </c>
      <c r="E45" s="198">
        <f t="shared" si="2"/>
        <v>3.8348082595870074E-2</v>
      </c>
      <c r="F45" s="197">
        <v>0.35299999999999998</v>
      </c>
      <c r="G45" s="176">
        <v>0.33300000000000002</v>
      </c>
      <c r="H45" s="198">
        <f t="shared" si="3"/>
        <v>6.0060060060059942E-2</v>
      </c>
      <c r="K45" s="116"/>
    </row>
    <row r="46" spans="2:11" ht="18" customHeight="1">
      <c r="B46" s="143" t="s">
        <v>112</v>
      </c>
      <c r="C46" s="197">
        <v>0.89600000000000002</v>
      </c>
      <c r="D46" s="176">
        <v>0.76400000000000001</v>
      </c>
      <c r="E46" s="198">
        <f t="shared" si="2"/>
        <v>0.17277486910994766</v>
      </c>
      <c r="F46" s="197">
        <v>0.89</v>
      </c>
      <c r="G46" s="176">
        <v>0.71799999999999997</v>
      </c>
      <c r="H46" s="198">
        <f t="shared" si="3"/>
        <v>0.23955431754874659</v>
      </c>
      <c r="K46" s="116"/>
    </row>
    <row r="47" spans="2:11" ht="18" customHeight="1">
      <c r="B47" s="143" t="s">
        <v>58</v>
      </c>
      <c r="C47" s="197">
        <v>0.51100000000000001</v>
      </c>
      <c r="D47" s="176">
        <v>0.48</v>
      </c>
      <c r="E47" s="198">
        <f t="shared" si="2"/>
        <v>6.4583333333333395E-2</v>
      </c>
      <c r="F47" s="197">
        <v>0.50900000000000001</v>
      </c>
      <c r="G47" s="176">
        <v>0.46700000000000003</v>
      </c>
      <c r="H47" s="198">
        <f t="shared" si="3"/>
        <v>8.9935760171306167E-2</v>
      </c>
      <c r="K47" s="116"/>
    </row>
    <row r="48" spans="2:11" ht="18" customHeight="1">
      <c r="B48" s="143" t="s">
        <v>107</v>
      </c>
      <c r="C48" s="197">
        <v>0.42899999999999999</v>
      </c>
      <c r="D48" s="176">
        <v>0.39300000000000002</v>
      </c>
      <c r="E48" s="198">
        <f t="shared" si="2"/>
        <v>9.1603053435114434E-2</v>
      </c>
      <c r="F48" s="197">
        <v>0.42499999999999999</v>
      </c>
      <c r="G48" s="176">
        <v>0.38700000000000001</v>
      </c>
      <c r="H48" s="198">
        <f t="shared" si="3"/>
        <v>9.8191214470284185E-2</v>
      </c>
      <c r="K48" s="116"/>
    </row>
    <row r="49" spans="2:11" ht="18" customHeight="1">
      <c r="B49" s="143" t="s">
        <v>59</v>
      </c>
      <c r="C49" s="197">
        <v>0.54800000000000004</v>
      </c>
      <c r="D49" s="176">
        <v>0.53200000000000003</v>
      </c>
      <c r="E49" s="198">
        <f t="shared" si="2"/>
        <v>3.0075187969924838E-2</v>
      </c>
      <c r="F49" s="197">
        <v>0.54700000000000004</v>
      </c>
      <c r="G49" s="176">
        <v>0.52700000000000002</v>
      </c>
      <c r="H49" s="198">
        <f t="shared" si="3"/>
        <v>3.7950664136622424E-2</v>
      </c>
      <c r="K49" s="116"/>
    </row>
    <row r="50" spans="2:11" ht="18" customHeight="1">
      <c r="B50" s="143" t="s">
        <v>60</v>
      </c>
      <c r="C50" s="197">
        <v>0.47099999999999997</v>
      </c>
      <c r="D50" s="176">
        <v>0.42399999999999999</v>
      </c>
      <c r="E50" s="198">
        <f t="shared" si="2"/>
        <v>0.11084905660377356</v>
      </c>
      <c r="F50" s="197">
        <v>0.46800000000000003</v>
      </c>
      <c r="G50" s="176">
        <v>0.41699999999999998</v>
      </c>
      <c r="H50" s="198">
        <f t="shared" si="3"/>
        <v>0.12230215827338141</v>
      </c>
      <c r="K50" s="116"/>
    </row>
    <row r="51" spans="2:11" ht="18" customHeight="1">
      <c r="B51" s="143" t="s">
        <v>163</v>
      </c>
      <c r="C51" s="197">
        <v>0.38100000000000001</v>
      </c>
      <c r="D51" s="176">
        <v>0.34899999999999998</v>
      </c>
      <c r="E51" s="198">
        <f t="shared" si="2"/>
        <v>9.1690544412607544E-2</v>
      </c>
      <c r="F51" s="197">
        <v>0.378</v>
      </c>
      <c r="G51" s="176">
        <v>0.34300000000000003</v>
      </c>
      <c r="H51" s="198">
        <f t="shared" si="3"/>
        <v>0.10204081632653053</v>
      </c>
      <c r="K51" s="116"/>
    </row>
    <row r="52" spans="2:11" ht="18" customHeight="1">
      <c r="B52" s="143" t="s">
        <v>164</v>
      </c>
      <c r="C52" s="197">
        <v>0.55600000000000005</v>
      </c>
      <c r="D52" s="176">
        <v>0.54100000000000004</v>
      </c>
      <c r="E52" s="198">
        <f t="shared" si="2"/>
        <v>2.7726432532347526E-2</v>
      </c>
      <c r="F52" s="197">
        <v>0.55700000000000005</v>
      </c>
      <c r="G52" s="176">
        <v>0.54</v>
      </c>
      <c r="H52" s="198">
        <f t="shared" si="3"/>
        <v>3.1481481481481506E-2</v>
      </c>
      <c r="K52" s="116"/>
    </row>
    <row r="53" spans="2:11" ht="18" customHeight="1">
      <c r="B53" s="143" t="s">
        <v>165</v>
      </c>
      <c r="C53" s="197">
        <v>0.21</v>
      </c>
      <c r="D53" s="176">
        <v>0.20699999999999999</v>
      </c>
      <c r="E53" s="198">
        <f t="shared" si="2"/>
        <v>1.449275362318842E-2</v>
      </c>
      <c r="F53" s="197">
        <v>0.21199999999999999</v>
      </c>
      <c r="G53" s="176">
        <v>0.20300000000000001</v>
      </c>
      <c r="H53" s="198">
        <f t="shared" si="3"/>
        <v>4.4334975369458025E-2</v>
      </c>
      <c r="K53" s="116"/>
    </row>
    <row r="54" spans="2:11" ht="18" customHeight="1">
      <c r="B54" s="143" t="s">
        <v>184</v>
      </c>
      <c r="C54" s="197">
        <v>0.246</v>
      </c>
      <c r="D54" s="176">
        <v>0.216</v>
      </c>
      <c r="E54" s="198">
        <f t="shared" si="2"/>
        <v>0.1388888888888889</v>
      </c>
      <c r="F54" s="197">
        <v>0.252</v>
      </c>
      <c r="G54" s="176">
        <v>0.20599999999999999</v>
      </c>
      <c r="H54" s="198">
        <f t="shared" si="3"/>
        <v>0.22330097087378648</v>
      </c>
      <c r="K54" s="116"/>
    </row>
    <row r="55" spans="2:11" ht="18" customHeight="1">
      <c r="B55" s="143" t="s">
        <v>167</v>
      </c>
      <c r="C55" s="197">
        <v>0.34699999999999998</v>
      </c>
      <c r="D55" s="176">
        <v>0.309</v>
      </c>
      <c r="E55" s="198">
        <f t="shared" si="2"/>
        <v>0.12297734627831708</v>
      </c>
      <c r="F55" s="197">
        <v>0.35499999999999998</v>
      </c>
      <c r="G55" s="176">
        <v>0.29499999999999998</v>
      </c>
      <c r="H55" s="198">
        <f t="shared" si="3"/>
        <v>0.20338983050847459</v>
      </c>
      <c r="K55" s="116"/>
    </row>
    <row r="56" spans="2:11" ht="18" customHeight="1">
      <c r="B56" s="143" t="s">
        <v>168</v>
      </c>
      <c r="C56" s="197">
        <v>0.23100000000000001</v>
      </c>
      <c r="D56" s="176">
        <v>0.187</v>
      </c>
      <c r="E56" s="198">
        <f t="shared" si="2"/>
        <v>0.23529411764705888</v>
      </c>
      <c r="F56" s="197">
        <v>0.23599999999999999</v>
      </c>
      <c r="G56" s="176">
        <v>0.17199999999999999</v>
      </c>
      <c r="H56" s="198">
        <f t="shared" si="3"/>
        <v>0.372093023255814</v>
      </c>
      <c r="K56" s="116"/>
    </row>
    <row r="57" spans="2:11" ht="18" customHeight="1">
      <c r="B57" s="143" t="s">
        <v>185</v>
      </c>
      <c r="C57" s="197">
        <v>0.39300000000000002</v>
      </c>
      <c r="D57" s="177" t="s">
        <v>174</v>
      </c>
      <c r="E57" s="199" t="s">
        <v>174</v>
      </c>
      <c r="F57" s="197">
        <v>0.38</v>
      </c>
      <c r="G57" s="177" t="s">
        <v>174</v>
      </c>
      <c r="H57" s="199" t="s">
        <v>174</v>
      </c>
      <c r="K57" s="116"/>
    </row>
    <row r="58" spans="2:11" ht="18" customHeight="1">
      <c r="B58" s="143" t="s">
        <v>186</v>
      </c>
      <c r="C58" s="197">
        <v>0.35499999999999998</v>
      </c>
      <c r="D58" s="177" t="s">
        <v>174</v>
      </c>
      <c r="E58" s="199" t="s">
        <v>174</v>
      </c>
      <c r="F58" s="197">
        <v>0.35499999999999998</v>
      </c>
      <c r="G58" s="177" t="s">
        <v>174</v>
      </c>
      <c r="H58" s="199" t="s">
        <v>174</v>
      </c>
      <c r="K58" s="116"/>
    </row>
    <row r="59" spans="2:11" ht="18" customHeight="1">
      <c r="B59" s="143" t="s">
        <v>119</v>
      </c>
      <c r="C59" s="197">
        <v>0.995</v>
      </c>
      <c r="D59" s="176">
        <v>0.96499999999999997</v>
      </c>
      <c r="E59" s="198">
        <f t="shared" si="2"/>
        <v>3.1088082901554431E-2</v>
      </c>
      <c r="F59" s="197">
        <v>0.995</v>
      </c>
      <c r="G59" s="176">
        <v>0.95099999999999996</v>
      </c>
      <c r="H59" s="198">
        <f t="shared" si="3"/>
        <v>4.6267087276551044E-2</v>
      </c>
      <c r="K59" s="116"/>
    </row>
    <row r="60" spans="2:11" ht="15.75" thickBot="1">
      <c r="B60" s="144" t="s">
        <v>120</v>
      </c>
      <c r="C60" s="200">
        <v>0.89900000000000002</v>
      </c>
      <c r="D60" s="201">
        <v>0.80700000000000005</v>
      </c>
      <c r="E60" s="202">
        <f t="shared" si="2"/>
        <v>0.11400247831474593</v>
      </c>
      <c r="F60" s="200">
        <v>0.89500000000000002</v>
      </c>
      <c r="G60" s="201">
        <v>0.77</v>
      </c>
      <c r="H60" s="202">
        <f t="shared" si="3"/>
        <v>0.16233766233766234</v>
      </c>
      <c r="K60" s="116"/>
    </row>
    <row r="61" spans="2:11" ht="10.5" customHeight="1">
      <c r="K61" s="117"/>
    </row>
    <row r="62" spans="2:11" ht="14.25" customHeight="1">
      <c r="B62" s="489" t="s">
        <v>187</v>
      </c>
      <c r="C62" s="489"/>
      <c r="D62" s="489"/>
      <c r="E62" s="489"/>
      <c r="F62" s="489"/>
      <c r="G62" s="489"/>
      <c r="H62" s="489"/>
      <c r="I62" s="117"/>
    </row>
    <row r="63" spans="2:11">
      <c r="B63" s="489" t="s">
        <v>188</v>
      </c>
      <c r="C63" s="489"/>
      <c r="D63" s="489"/>
      <c r="E63" s="489"/>
      <c r="F63" s="489"/>
      <c r="G63" s="489"/>
      <c r="H63" s="489"/>
    </row>
    <row r="64" spans="2:11" s="160" customFormat="1" ht="28.5" customHeight="1">
      <c r="B64" s="484" t="s">
        <v>189</v>
      </c>
      <c r="C64" s="484"/>
      <c r="D64" s="484"/>
      <c r="E64" s="484"/>
      <c r="F64" s="484"/>
      <c r="G64" s="484"/>
      <c r="H64" s="484"/>
    </row>
    <row r="65" spans="2:8">
      <c r="B65" s="151" t="s">
        <v>190</v>
      </c>
      <c r="C65" s="124"/>
      <c r="D65" s="124"/>
      <c r="E65" s="124"/>
    </row>
    <row r="66" spans="2:8" ht="14.25" customHeight="1">
      <c r="B66" s="484" t="s">
        <v>191</v>
      </c>
      <c r="C66" s="484"/>
      <c r="D66" s="484"/>
      <c r="E66" s="484"/>
      <c r="F66" s="484"/>
      <c r="G66" s="484"/>
      <c r="H66" s="484"/>
    </row>
    <row r="67" spans="2:8" ht="14.25" customHeight="1">
      <c r="B67" s="484" t="s">
        <v>236</v>
      </c>
      <c r="C67" s="484"/>
      <c r="D67" s="484"/>
      <c r="E67" s="484"/>
      <c r="F67" s="484"/>
      <c r="G67" s="484"/>
      <c r="H67" s="484"/>
    </row>
    <row r="68" spans="2:8">
      <c r="B68" s="151" t="s">
        <v>192</v>
      </c>
    </row>
  </sheetData>
  <mergeCells count="13">
    <mergeCell ref="B67:H67"/>
    <mergeCell ref="C2:E2"/>
    <mergeCell ref="F2:H2"/>
    <mergeCell ref="C39:E39"/>
    <mergeCell ref="F39:H39"/>
    <mergeCell ref="B2:B3"/>
    <mergeCell ref="B39:B40"/>
    <mergeCell ref="B62:H62"/>
    <mergeCell ref="B36:H36"/>
    <mergeCell ref="B63:H63"/>
    <mergeCell ref="B64:H64"/>
    <mergeCell ref="B66:H66"/>
    <mergeCell ref="B34:H34"/>
  </mergeCells>
  <pageMargins left="0.7" right="0.7" top="0.75" bottom="0.75" header="0.3" footer="0.3"/>
  <pageSetup paperSize="9" scale="56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4.25"/>
  <cols>
    <col min="1" max="1" width="1.625" customWidth="1"/>
    <col min="2" max="2" width="52.375" customWidth="1"/>
    <col min="3" max="12" width="12.625" customWidth="1"/>
  </cols>
  <sheetData>
    <row r="1" spans="1:19" ht="135" customHeight="1">
      <c r="B1" s="483" t="s">
        <v>223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</row>
    <row r="2" spans="1:19" ht="50.25" customHeight="1" thickBot="1">
      <c r="A2" s="1"/>
      <c r="B2" s="35" t="s">
        <v>87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9" ht="20.25" customHeight="1" thickBot="1">
      <c r="A3" s="1"/>
      <c r="B3" s="481" t="s">
        <v>222</v>
      </c>
      <c r="C3" s="473">
        <v>2012</v>
      </c>
      <c r="D3" s="474"/>
      <c r="E3" s="474"/>
      <c r="F3" s="474"/>
      <c r="G3" s="473">
        <v>2013</v>
      </c>
      <c r="H3" s="474"/>
      <c r="I3" s="474"/>
      <c r="J3" s="474"/>
      <c r="K3" s="473">
        <v>2014</v>
      </c>
      <c r="L3" s="475"/>
    </row>
    <row r="4" spans="1:19" ht="20.25" customHeight="1" thickBot="1">
      <c r="A4" s="1"/>
      <c r="B4" s="482"/>
      <c r="C4" s="231" t="s">
        <v>209</v>
      </c>
      <c r="D4" s="232" t="s">
        <v>210</v>
      </c>
      <c r="E4" s="232" t="s">
        <v>211</v>
      </c>
      <c r="F4" s="232" t="s">
        <v>212</v>
      </c>
      <c r="G4" s="231" t="s">
        <v>209</v>
      </c>
      <c r="H4" s="232" t="s">
        <v>210</v>
      </c>
      <c r="I4" s="232" t="s">
        <v>211</v>
      </c>
      <c r="J4" s="232" t="s">
        <v>212</v>
      </c>
      <c r="K4" s="231" t="s">
        <v>209</v>
      </c>
      <c r="L4" s="236" t="s">
        <v>210</v>
      </c>
    </row>
    <row r="5" spans="1:19" ht="20.25" customHeight="1" thickBot="1">
      <c r="A5" s="1"/>
      <c r="B5" s="209" t="s">
        <v>208</v>
      </c>
      <c r="C5" s="450" t="s">
        <v>174</v>
      </c>
      <c r="D5" s="471" t="s">
        <v>174</v>
      </c>
      <c r="E5" s="471" t="s">
        <v>174</v>
      </c>
      <c r="F5" s="472" t="s">
        <v>174</v>
      </c>
      <c r="G5" s="222">
        <f>G7+G23</f>
        <v>16348336</v>
      </c>
      <c r="H5" s="26">
        <f t="shared" ref="H5:L5" si="0">H7+H23</f>
        <v>16434266</v>
      </c>
      <c r="I5" s="26">
        <f t="shared" si="0"/>
        <v>16627551</v>
      </c>
      <c r="J5" s="26">
        <f t="shared" si="0"/>
        <v>16447334</v>
      </c>
      <c r="K5" s="222">
        <f t="shared" si="0"/>
        <v>16333003</v>
      </c>
      <c r="L5" s="223">
        <f t="shared" si="0"/>
        <v>16250497</v>
      </c>
      <c r="N5" s="127"/>
      <c r="O5" s="127"/>
      <c r="P5" s="127"/>
      <c r="Q5" s="127"/>
      <c r="R5" s="127"/>
      <c r="S5" s="101"/>
    </row>
    <row r="6" spans="1:19" ht="20.25" customHeight="1">
      <c r="A6" s="1"/>
      <c r="B6" s="203" t="s">
        <v>193</v>
      </c>
      <c r="C6" s="224"/>
      <c r="D6" s="28"/>
      <c r="E6" s="28"/>
      <c r="F6" s="28"/>
      <c r="G6" s="388"/>
      <c r="H6" s="28"/>
      <c r="I6" s="28"/>
      <c r="J6" s="28"/>
      <c r="K6" s="402"/>
      <c r="L6" s="225"/>
      <c r="N6" s="125"/>
      <c r="O6" s="125"/>
      <c r="P6" s="125"/>
      <c r="Q6" s="125"/>
      <c r="R6" s="125"/>
      <c r="S6" s="101"/>
    </row>
    <row r="7" spans="1:19" s="347" customFormat="1" ht="20.25" customHeight="1">
      <c r="A7" s="346"/>
      <c r="B7" s="204" t="s">
        <v>194</v>
      </c>
      <c r="C7" s="226">
        <f>C8+C10+C11</f>
        <v>11532547</v>
      </c>
      <c r="D7" s="211">
        <f t="shared" ref="D7:L7" si="1">D8+D10+D11</f>
        <v>11516833</v>
      </c>
      <c r="E7" s="211">
        <f t="shared" si="1"/>
        <v>11605099</v>
      </c>
      <c r="F7" s="211">
        <f t="shared" si="1"/>
        <v>11735100</v>
      </c>
      <c r="G7" s="226">
        <f t="shared" si="1"/>
        <v>11799951</v>
      </c>
      <c r="H7" s="211">
        <f t="shared" si="1"/>
        <v>11868947</v>
      </c>
      <c r="I7" s="211">
        <f t="shared" si="1"/>
        <v>11908422</v>
      </c>
      <c r="J7" s="211">
        <f t="shared" si="1"/>
        <v>11978807</v>
      </c>
      <c r="K7" s="226">
        <f t="shared" si="1"/>
        <v>11982678</v>
      </c>
      <c r="L7" s="227">
        <f t="shared" si="1"/>
        <v>12023369</v>
      </c>
      <c r="N7" s="127"/>
      <c r="O7" s="127"/>
      <c r="P7" s="127"/>
      <c r="Q7" s="127"/>
      <c r="R7" s="127"/>
      <c r="S7" s="348"/>
    </row>
    <row r="8" spans="1:19" ht="20.25" customHeight="1">
      <c r="A8" s="1"/>
      <c r="B8" s="205" t="s">
        <v>195</v>
      </c>
      <c r="C8" s="224">
        <v>3885022</v>
      </c>
      <c r="D8" s="28">
        <v>3868733</v>
      </c>
      <c r="E8" s="28">
        <v>3921673</v>
      </c>
      <c r="F8" s="28">
        <v>3994875</v>
      </c>
      <c r="G8" s="224">
        <v>4047592</v>
      </c>
      <c r="H8" s="28">
        <v>4127560</v>
      </c>
      <c r="I8" s="28">
        <v>4160343</v>
      </c>
      <c r="J8" s="28">
        <v>4212323</v>
      </c>
      <c r="K8" s="224">
        <v>4236986</v>
      </c>
      <c r="L8" s="225">
        <v>4255544</v>
      </c>
      <c r="N8" s="125"/>
      <c r="O8" s="125"/>
      <c r="P8" s="125"/>
      <c r="Q8" s="125"/>
      <c r="R8" s="125"/>
      <c r="S8" s="101"/>
    </row>
    <row r="9" spans="1:19" s="397" customFormat="1" ht="20.25" customHeight="1">
      <c r="A9" s="394"/>
      <c r="B9" s="206" t="s">
        <v>196</v>
      </c>
      <c r="C9" s="395">
        <v>394001</v>
      </c>
      <c r="D9" s="396">
        <v>416027</v>
      </c>
      <c r="E9" s="396">
        <v>470578</v>
      </c>
      <c r="F9" s="396">
        <v>510617</v>
      </c>
      <c r="G9" s="395">
        <v>559997</v>
      </c>
      <c r="H9" s="396">
        <v>633475</v>
      </c>
      <c r="I9" s="396">
        <v>680316</v>
      </c>
      <c r="J9" s="396">
        <v>719935</v>
      </c>
      <c r="K9" s="395">
        <v>749319</v>
      </c>
      <c r="L9" s="406">
        <v>771481</v>
      </c>
      <c r="N9" s="467"/>
      <c r="O9" s="467"/>
      <c r="P9" s="467"/>
      <c r="Q9" s="467"/>
      <c r="R9" s="467"/>
      <c r="S9" s="399"/>
    </row>
    <row r="10" spans="1:19" ht="20.25" customHeight="1">
      <c r="A10" s="1"/>
      <c r="B10" s="205" t="s">
        <v>197</v>
      </c>
      <c r="C10" s="224">
        <v>6985015</v>
      </c>
      <c r="D10" s="28">
        <v>6978192</v>
      </c>
      <c r="E10" s="28">
        <v>6976594</v>
      </c>
      <c r="F10" s="28">
        <v>6979590</v>
      </c>
      <c r="G10" s="224">
        <v>6941638</v>
      </c>
      <c r="H10" s="28">
        <v>6891314</v>
      </c>
      <c r="I10" s="28">
        <v>6834719</v>
      </c>
      <c r="J10" s="28">
        <v>6778675</v>
      </c>
      <c r="K10" s="224">
        <v>6713629</v>
      </c>
      <c r="L10" s="225">
        <v>6644687</v>
      </c>
      <c r="N10" s="125"/>
      <c r="O10" s="125"/>
      <c r="P10" s="125"/>
      <c r="Q10" s="125"/>
      <c r="R10" s="125"/>
      <c r="S10" s="101"/>
    </row>
    <row r="11" spans="1:19" ht="20.25" customHeight="1">
      <c r="A11" s="1"/>
      <c r="B11" s="205" t="s">
        <v>198</v>
      </c>
      <c r="C11" s="224">
        <v>662510</v>
      </c>
      <c r="D11" s="28">
        <v>669908</v>
      </c>
      <c r="E11" s="28">
        <v>706832</v>
      </c>
      <c r="F11" s="28">
        <v>760635</v>
      </c>
      <c r="G11" s="224">
        <v>810721</v>
      </c>
      <c r="H11" s="28">
        <v>850073</v>
      </c>
      <c r="I11" s="28">
        <v>913360</v>
      </c>
      <c r="J11" s="28">
        <v>987809</v>
      </c>
      <c r="K11" s="468">
        <v>1032063</v>
      </c>
      <c r="L11" s="469">
        <v>1123138</v>
      </c>
      <c r="N11" s="125"/>
      <c r="O11" s="125"/>
      <c r="P11" s="125"/>
      <c r="Q11" s="125"/>
      <c r="R11" s="125"/>
      <c r="S11" s="101"/>
    </row>
    <row r="12" spans="1:19" ht="20.25" customHeight="1" thickBot="1">
      <c r="A12" s="1"/>
      <c r="B12" s="216" t="s">
        <v>199</v>
      </c>
      <c r="C12" s="386">
        <v>6282300</v>
      </c>
      <c r="D12" s="387">
        <v>6264412</v>
      </c>
      <c r="E12" s="387">
        <v>6281184</v>
      </c>
      <c r="F12" s="387">
        <v>6313423</v>
      </c>
      <c r="G12" s="386">
        <v>6318321</v>
      </c>
      <c r="H12" s="387">
        <v>6306877</v>
      </c>
      <c r="I12" s="387">
        <v>6285607</v>
      </c>
      <c r="J12" s="387">
        <v>6287658</v>
      </c>
      <c r="K12" s="386">
        <v>6260662</v>
      </c>
      <c r="L12" s="403">
        <v>6221111</v>
      </c>
      <c r="N12" s="128"/>
      <c r="O12" s="128"/>
      <c r="P12" s="129"/>
      <c r="Q12" s="128"/>
      <c r="R12" s="128"/>
      <c r="S12" s="129"/>
    </row>
    <row r="13" spans="1:19" ht="20.25" customHeight="1">
      <c r="A13" s="1"/>
      <c r="B13" s="217" t="s">
        <v>200</v>
      </c>
      <c r="C13" s="400">
        <f>C14+C16+C17</f>
        <v>11497022</v>
      </c>
      <c r="D13" s="401">
        <f t="shared" ref="D13:L13" si="2">D14+D16+D17</f>
        <v>11521707.333333334</v>
      </c>
      <c r="E13" s="401">
        <f t="shared" si="2"/>
        <v>11558288.666666666</v>
      </c>
      <c r="F13" s="401">
        <f t="shared" si="2"/>
        <v>11659474.499999998</v>
      </c>
      <c r="G13" s="400">
        <f t="shared" si="2"/>
        <v>11772317.5</v>
      </c>
      <c r="H13" s="401">
        <f t="shared" si="2"/>
        <v>11846506.666666668</v>
      </c>
      <c r="I13" s="401">
        <f t="shared" si="2"/>
        <v>11884573.833333334</v>
      </c>
      <c r="J13" s="401">
        <f t="shared" si="2"/>
        <v>11924709.5</v>
      </c>
      <c r="K13" s="400">
        <f t="shared" si="2"/>
        <v>11986199.166666666</v>
      </c>
      <c r="L13" s="404">
        <f t="shared" si="2"/>
        <v>11981389.166666666</v>
      </c>
      <c r="N13" s="126"/>
      <c r="O13" s="126"/>
      <c r="P13" s="130"/>
      <c r="Q13" s="126"/>
      <c r="R13" s="126"/>
      <c r="S13" s="130"/>
    </row>
    <row r="14" spans="1:19" ht="20.25" customHeight="1">
      <c r="A14" s="1"/>
      <c r="B14" s="205" t="s">
        <v>195</v>
      </c>
      <c r="C14" s="224">
        <v>3858338.3333333335</v>
      </c>
      <c r="D14" s="28">
        <v>3879833.8333333335</v>
      </c>
      <c r="E14" s="28">
        <v>3894623</v>
      </c>
      <c r="F14" s="28">
        <v>3955082</v>
      </c>
      <c r="G14" s="224">
        <v>4018306.5</v>
      </c>
      <c r="H14" s="28">
        <v>4098050.6666666665</v>
      </c>
      <c r="I14" s="28">
        <v>4144131.1666666665</v>
      </c>
      <c r="J14" s="28">
        <v>4175145</v>
      </c>
      <c r="K14" s="224">
        <v>4227450.166666667</v>
      </c>
      <c r="L14" s="225">
        <v>4243880</v>
      </c>
      <c r="N14" s="126"/>
      <c r="O14" s="126"/>
      <c r="P14" s="131"/>
      <c r="Q14" s="126"/>
      <c r="R14" s="126"/>
      <c r="S14" s="131"/>
    </row>
    <row r="15" spans="1:19" s="397" customFormat="1" ht="20.25" customHeight="1">
      <c r="A15" s="394"/>
      <c r="B15" s="206" t="s">
        <v>196</v>
      </c>
      <c r="C15" s="395">
        <v>358651.83333333331</v>
      </c>
      <c r="D15" s="396">
        <v>406943.33333333331</v>
      </c>
      <c r="E15" s="396">
        <v>443743.5</v>
      </c>
      <c r="F15" s="396">
        <v>494506.16666666669</v>
      </c>
      <c r="G15" s="395">
        <v>535271.33333333337</v>
      </c>
      <c r="H15" s="396">
        <v>600411.33333333337</v>
      </c>
      <c r="I15" s="396">
        <v>658474.5</v>
      </c>
      <c r="J15" s="396">
        <v>697977.83333333337</v>
      </c>
      <c r="K15" s="405">
        <v>736314.66666666663</v>
      </c>
      <c r="L15" s="406">
        <v>759922.33333333337</v>
      </c>
      <c r="N15" s="398"/>
      <c r="O15" s="398"/>
      <c r="P15" s="398"/>
      <c r="Q15" s="398"/>
      <c r="R15" s="398"/>
      <c r="S15" s="399"/>
    </row>
    <row r="16" spans="1:19" ht="20.25" customHeight="1">
      <c r="A16" s="1"/>
      <c r="B16" s="205" t="s">
        <v>197</v>
      </c>
      <c r="C16" s="224">
        <v>6986950.833333333</v>
      </c>
      <c r="D16" s="28">
        <v>6977393.166666667</v>
      </c>
      <c r="E16" s="28">
        <v>6978772.333333333</v>
      </c>
      <c r="F16" s="28">
        <v>6974525.333333333</v>
      </c>
      <c r="G16" s="224">
        <v>6965606</v>
      </c>
      <c r="H16" s="28">
        <v>6917101.666666667</v>
      </c>
      <c r="I16" s="28">
        <v>6862047.166666667</v>
      </c>
      <c r="J16" s="28">
        <v>6801845</v>
      </c>
      <c r="K16" s="407">
        <v>6749396.333333333</v>
      </c>
      <c r="L16" s="225">
        <v>6670820</v>
      </c>
      <c r="N16" s="131"/>
      <c r="O16" s="133"/>
      <c r="P16" s="133"/>
      <c r="Q16" s="131"/>
      <c r="R16" s="133"/>
      <c r="S16" s="101"/>
    </row>
    <row r="17" spans="1:20" ht="20.25" customHeight="1">
      <c r="A17" s="1"/>
      <c r="B17" s="205" t="s">
        <v>198</v>
      </c>
      <c r="C17" s="224">
        <v>651732.83333333337</v>
      </c>
      <c r="D17" s="28">
        <v>664480.33333333337</v>
      </c>
      <c r="E17" s="28">
        <v>684893.33333333337</v>
      </c>
      <c r="F17" s="28">
        <v>729867.16666666663</v>
      </c>
      <c r="G17" s="224">
        <v>788405</v>
      </c>
      <c r="H17" s="28">
        <v>831354.33333333337</v>
      </c>
      <c r="I17" s="28">
        <v>878395.5</v>
      </c>
      <c r="J17" s="28">
        <v>947719.5</v>
      </c>
      <c r="K17" s="407">
        <v>1009352.6666666666</v>
      </c>
      <c r="L17" s="225">
        <v>1066689.1666666667</v>
      </c>
      <c r="N17" s="131"/>
      <c r="O17" s="131"/>
      <c r="P17" s="131"/>
      <c r="Q17" s="131"/>
      <c r="R17" s="131"/>
      <c r="S17" s="101"/>
    </row>
    <row r="18" spans="1:20" ht="20.25" customHeight="1" thickBot="1">
      <c r="A18" s="1"/>
      <c r="B18" s="218" t="s">
        <v>201</v>
      </c>
      <c r="C18" s="230">
        <v>6288608.666666667</v>
      </c>
      <c r="D18" s="393">
        <v>6272029.333333333</v>
      </c>
      <c r="E18" s="393">
        <v>6271838.333333333</v>
      </c>
      <c r="F18" s="393">
        <v>6291791.166666667</v>
      </c>
      <c r="G18" s="392">
        <v>6316274.666666667</v>
      </c>
      <c r="H18" s="393">
        <v>6317333.333333333</v>
      </c>
      <c r="I18" s="393">
        <v>6293472</v>
      </c>
      <c r="J18" s="393">
        <v>6279978.833333333</v>
      </c>
      <c r="K18" s="392">
        <v>6274951.333333333</v>
      </c>
      <c r="L18" s="408">
        <v>6242449.5</v>
      </c>
      <c r="N18" s="101"/>
      <c r="O18" s="134"/>
      <c r="P18" s="7"/>
      <c r="Q18" s="101"/>
      <c r="R18" s="101"/>
      <c r="S18" s="101"/>
    </row>
    <row r="19" spans="1:20" ht="20.25" customHeight="1">
      <c r="A19" s="1"/>
      <c r="B19" s="219" t="s">
        <v>202</v>
      </c>
      <c r="C19" s="234">
        <v>92.474126579179355</v>
      </c>
      <c r="D19" s="114">
        <v>94.401994427856323</v>
      </c>
      <c r="E19" s="114">
        <v>93.752843754457913</v>
      </c>
      <c r="F19" s="114">
        <v>93.78740367529268</v>
      </c>
      <c r="G19" s="234">
        <v>89.081172631707332</v>
      </c>
      <c r="H19" s="114">
        <v>90.338847862983968</v>
      </c>
      <c r="I19" s="114">
        <v>87.559731518779913</v>
      </c>
      <c r="J19" s="114">
        <v>87.086062101834727</v>
      </c>
      <c r="K19" s="234">
        <v>84.784365820495296</v>
      </c>
      <c r="L19" s="235">
        <v>85.269882167307173</v>
      </c>
      <c r="M19" s="212"/>
      <c r="N19" s="389"/>
      <c r="O19" s="101"/>
      <c r="P19" s="101"/>
      <c r="Q19" s="7"/>
      <c r="R19" s="101"/>
      <c r="S19" s="101"/>
      <c r="T19" s="101"/>
    </row>
    <row r="20" spans="1:20" ht="20.25" customHeight="1">
      <c r="B20" s="207" t="s">
        <v>234</v>
      </c>
      <c r="C20" s="452" t="s">
        <v>174</v>
      </c>
      <c r="D20" s="453" t="s">
        <v>174</v>
      </c>
      <c r="E20" s="453" t="s">
        <v>174</v>
      </c>
      <c r="F20" s="120">
        <v>8.4252884188563901E-2</v>
      </c>
      <c r="G20" s="228">
        <v>8.6500864834109098E-2</v>
      </c>
      <c r="H20" s="120">
        <v>8.7995678097648605E-2</v>
      </c>
      <c r="I20" s="120">
        <v>8.95665783401738E-2</v>
      </c>
      <c r="J20" s="120">
        <v>9.1612274770678806E-2</v>
      </c>
      <c r="K20" s="228">
        <v>9.0641340484564806E-2</v>
      </c>
      <c r="L20" s="229">
        <v>8.7627794752018207E-2</v>
      </c>
      <c r="M20" s="212"/>
      <c r="O20" s="101"/>
      <c r="P20" s="101"/>
      <c r="Q20" s="101"/>
      <c r="R20" s="101"/>
      <c r="S20" s="101"/>
      <c r="T20" s="101"/>
    </row>
    <row r="21" spans="1:20" ht="20.25" customHeight="1" thickBot="1">
      <c r="B21" s="207" t="s">
        <v>203</v>
      </c>
      <c r="C21" s="390">
        <f>C7/C12</f>
        <v>1.8357205163713926</v>
      </c>
      <c r="D21" s="391">
        <f t="shared" ref="D21:K21" si="3">D7/D12</f>
        <v>1.838453952262399</v>
      </c>
      <c r="E21" s="391">
        <f t="shared" si="3"/>
        <v>1.8475973638091163</v>
      </c>
      <c r="F21" s="391">
        <f t="shared" si="3"/>
        <v>1.858753959619053</v>
      </c>
      <c r="G21" s="390">
        <f t="shared" si="3"/>
        <v>1.8675770034475931</v>
      </c>
      <c r="H21" s="391">
        <f t="shared" si="3"/>
        <v>1.8819055770391591</v>
      </c>
      <c r="I21" s="391">
        <f t="shared" si="3"/>
        <v>1.8945540184106324</v>
      </c>
      <c r="J21" s="391">
        <f t="shared" si="3"/>
        <v>1.9051301772456453</v>
      </c>
      <c r="K21" s="390">
        <f t="shared" si="3"/>
        <v>1.9139634115369908</v>
      </c>
      <c r="L21" s="409">
        <f>L7/L12</f>
        <v>1.9326723152825918</v>
      </c>
    </row>
    <row r="22" spans="1:20" ht="20.25" customHeight="1">
      <c r="B22" s="214" t="s">
        <v>204</v>
      </c>
      <c r="C22" s="454"/>
      <c r="D22" s="455"/>
      <c r="E22" s="455"/>
      <c r="F22" s="456"/>
      <c r="G22" s="234"/>
      <c r="H22" s="114"/>
      <c r="I22" s="114"/>
      <c r="J22" s="114"/>
      <c r="K22" s="234"/>
      <c r="L22" s="215"/>
    </row>
    <row r="23" spans="1:20" s="347" customFormat="1" ht="20.25" customHeight="1">
      <c r="B23" s="204" t="s">
        <v>194</v>
      </c>
      <c r="C23" s="457" t="s">
        <v>174</v>
      </c>
      <c r="D23" s="458" t="s">
        <v>174</v>
      </c>
      <c r="E23" s="458" t="s">
        <v>174</v>
      </c>
      <c r="F23" s="459" t="s">
        <v>174</v>
      </c>
      <c r="G23" s="226">
        <f>SUM(G24:G26)</f>
        <v>4548385</v>
      </c>
      <c r="H23" s="211">
        <f t="shared" ref="H23:L23" si="4">SUM(H24:H26)</f>
        <v>4565319</v>
      </c>
      <c r="I23" s="211">
        <f t="shared" si="4"/>
        <v>4719129</v>
      </c>
      <c r="J23" s="211">
        <f t="shared" si="4"/>
        <v>4468527</v>
      </c>
      <c r="K23" s="226">
        <f t="shared" si="4"/>
        <v>4350325</v>
      </c>
      <c r="L23" s="227">
        <f t="shared" si="4"/>
        <v>4227128</v>
      </c>
    </row>
    <row r="24" spans="1:20" ht="20.25" customHeight="1">
      <c r="B24" s="205" t="s">
        <v>205</v>
      </c>
      <c r="C24" s="452" t="s">
        <v>174</v>
      </c>
      <c r="D24" s="453" t="s">
        <v>174</v>
      </c>
      <c r="E24" s="453" t="s">
        <v>174</v>
      </c>
      <c r="F24" s="460" t="s">
        <v>174</v>
      </c>
      <c r="G24" s="224">
        <v>85574</v>
      </c>
      <c r="H24" s="28">
        <v>81441</v>
      </c>
      <c r="I24" s="28">
        <v>84538</v>
      </c>
      <c r="J24" s="28">
        <v>77771</v>
      </c>
      <c r="K24" s="224">
        <v>81619</v>
      </c>
      <c r="L24" s="225">
        <v>66578</v>
      </c>
    </row>
    <row r="25" spans="1:20" ht="20.25" customHeight="1">
      <c r="B25" s="205" t="s">
        <v>197</v>
      </c>
      <c r="C25" s="452" t="s">
        <v>174</v>
      </c>
      <c r="D25" s="453" t="s">
        <v>174</v>
      </c>
      <c r="E25" s="453" t="s">
        <v>174</v>
      </c>
      <c r="F25" s="460" t="s">
        <v>174</v>
      </c>
      <c r="G25" s="224">
        <v>4385742</v>
      </c>
      <c r="H25" s="28">
        <v>4379630</v>
      </c>
      <c r="I25" s="28">
        <v>4475541</v>
      </c>
      <c r="J25" s="28">
        <v>4171810</v>
      </c>
      <c r="K25" s="224">
        <v>4042605</v>
      </c>
      <c r="L25" s="225">
        <v>3923778</v>
      </c>
    </row>
    <row r="26" spans="1:20" ht="20.25" customHeight="1" thickBot="1">
      <c r="B26" s="205" t="s">
        <v>206</v>
      </c>
      <c r="C26" s="461" t="s">
        <v>174</v>
      </c>
      <c r="D26" s="462" t="s">
        <v>174</v>
      </c>
      <c r="E26" s="462" t="s">
        <v>174</v>
      </c>
      <c r="F26" s="463" t="s">
        <v>174</v>
      </c>
      <c r="G26" s="224">
        <v>77069</v>
      </c>
      <c r="H26" s="28">
        <v>104248</v>
      </c>
      <c r="I26" s="28">
        <v>159050</v>
      </c>
      <c r="J26" s="28">
        <v>218946</v>
      </c>
      <c r="K26" s="224">
        <v>226101</v>
      </c>
      <c r="L26" s="225">
        <v>236772</v>
      </c>
    </row>
    <row r="27" spans="1:20" ht="20.25" customHeight="1">
      <c r="B27" s="221" t="s">
        <v>200</v>
      </c>
      <c r="C27" s="454" t="s">
        <v>174</v>
      </c>
      <c r="D27" s="455" t="s">
        <v>174</v>
      </c>
      <c r="E27" s="455" t="s">
        <v>174</v>
      </c>
      <c r="F27" s="456" t="s">
        <v>174</v>
      </c>
      <c r="G27" s="400">
        <f>SUM(G28:G30)</f>
        <v>4549030.666666667</v>
      </c>
      <c r="H27" s="401">
        <f t="shared" ref="H27" si="5">SUM(H28:H30)</f>
        <v>4532089.333333333</v>
      </c>
      <c r="I27" s="401">
        <f t="shared" ref="I27" si="6">SUM(I28:I30)</f>
        <v>4635182.333333333</v>
      </c>
      <c r="J27" s="401">
        <f t="shared" ref="J27" si="7">SUM(J28:J30)</f>
        <v>4599373.333333334</v>
      </c>
      <c r="K27" s="400">
        <f t="shared" ref="K27" si="8">SUM(K28:K30)</f>
        <v>4398037.333333333</v>
      </c>
      <c r="L27" s="404">
        <f t="shared" ref="L27" si="9">SUM(L28:L30)</f>
        <v>4285746.5</v>
      </c>
    </row>
    <row r="28" spans="1:20" ht="20.25" customHeight="1">
      <c r="B28" s="205" t="s">
        <v>205</v>
      </c>
      <c r="C28" s="452" t="s">
        <v>174</v>
      </c>
      <c r="D28" s="453" t="s">
        <v>174</v>
      </c>
      <c r="E28" s="453" t="s">
        <v>174</v>
      </c>
      <c r="F28" s="460" t="s">
        <v>174</v>
      </c>
      <c r="G28" s="224">
        <v>78706.833333333328</v>
      </c>
      <c r="H28" s="28">
        <v>73827.833333333328</v>
      </c>
      <c r="I28" s="28">
        <v>68740.166666666672</v>
      </c>
      <c r="J28" s="28">
        <v>77952.5</v>
      </c>
      <c r="K28" s="224">
        <v>77779</v>
      </c>
      <c r="L28" s="225">
        <v>79253.166666666672</v>
      </c>
    </row>
    <row r="29" spans="1:20" ht="20.25" customHeight="1">
      <c r="B29" s="205" t="s">
        <v>197</v>
      </c>
      <c r="C29" s="452" t="s">
        <v>174</v>
      </c>
      <c r="D29" s="453" t="s">
        <v>174</v>
      </c>
      <c r="E29" s="453" t="s">
        <v>174</v>
      </c>
      <c r="F29" s="460" t="s">
        <v>174</v>
      </c>
      <c r="G29" s="224">
        <v>4397975.666666667</v>
      </c>
      <c r="H29" s="28">
        <v>4370180.666666667</v>
      </c>
      <c r="I29" s="28">
        <v>4431148.833333333</v>
      </c>
      <c r="J29" s="28">
        <v>4338987.166666667</v>
      </c>
      <c r="K29" s="224">
        <v>4091608.5</v>
      </c>
      <c r="L29" s="225">
        <v>3975409.5</v>
      </c>
    </row>
    <row r="30" spans="1:20" ht="20.25" customHeight="1" thickBot="1">
      <c r="B30" s="208" t="s">
        <v>206</v>
      </c>
      <c r="C30" s="461" t="s">
        <v>174</v>
      </c>
      <c r="D30" s="462" t="s">
        <v>174</v>
      </c>
      <c r="E30" s="462" t="s">
        <v>174</v>
      </c>
      <c r="F30" s="463" t="s">
        <v>174</v>
      </c>
      <c r="G30" s="224">
        <v>72348.166666666672</v>
      </c>
      <c r="H30" s="28">
        <v>88080.833333333328</v>
      </c>
      <c r="I30" s="28">
        <v>135293.33333333334</v>
      </c>
      <c r="J30" s="28">
        <v>182433.66666666666</v>
      </c>
      <c r="K30" s="224">
        <v>228649.83333333334</v>
      </c>
      <c r="L30" s="225">
        <v>231083.83333333334</v>
      </c>
    </row>
    <row r="31" spans="1:20" ht="20.25" customHeight="1" thickBot="1">
      <c r="B31" s="220" t="s">
        <v>207</v>
      </c>
      <c r="C31" s="451" t="s">
        <v>174</v>
      </c>
      <c r="D31" s="464" t="s">
        <v>174</v>
      </c>
      <c r="E31" s="464" t="s">
        <v>174</v>
      </c>
      <c r="F31" s="465" t="s">
        <v>174</v>
      </c>
      <c r="G31" s="410">
        <v>18.028125571462471</v>
      </c>
      <c r="H31" s="370">
        <v>19.194775611229907</v>
      </c>
      <c r="I31" s="370">
        <v>18.191855646094815</v>
      </c>
      <c r="J31" s="370">
        <v>17.518940304063623</v>
      </c>
      <c r="K31" s="410">
        <v>16.549676911198162</v>
      </c>
      <c r="L31" s="470">
        <v>17.85188407346309</v>
      </c>
    </row>
    <row r="32" spans="1:20" ht="20.25" customHeight="1"/>
  </sheetData>
  <mergeCells count="5">
    <mergeCell ref="K3:L3"/>
    <mergeCell ref="B1:L1"/>
    <mergeCell ref="B3:B4"/>
    <mergeCell ref="C3:F3"/>
    <mergeCell ref="G3:J3"/>
  </mergeCells>
  <pageMargins left="0.7" right="0.7" top="0.75" bottom="0.75" header="0.3" footer="0.3"/>
  <pageSetup paperSize="9" scale="59" orientation="portrait" horizontalDpi="4294967294" r:id="rId1"/>
  <colBreaks count="1" manualBreakCount="1">
    <brk id="12" max="1048575" man="1"/>
  </colBreaks>
  <ignoredErrors>
    <ignoredError sqref="G27:L2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showGridLines="0" zoomScaleNormal="100" workbookViewId="0">
      <pane ySplit="3" topLeftCell="A4" activePane="bottomLeft" state="frozen"/>
      <selection pane="bottomLeft" activeCell="A4" sqref="A4:XFD4"/>
    </sheetView>
  </sheetViews>
  <sheetFormatPr defaultRowHeight="15"/>
  <cols>
    <col min="1" max="1" width="53.75" style="1" customWidth="1"/>
    <col min="2" max="11" width="15.625" style="1" customWidth="1"/>
    <col min="12" max="16384" width="9" style="1"/>
  </cols>
  <sheetData>
    <row r="1" spans="1:11" ht="50.25" customHeight="1" thickBot="1">
      <c r="A1" s="35" t="s">
        <v>231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25" customHeight="1">
      <c r="A2" s="54" t="s">
        <v>232</v>
      </c>
      <c r="B2" s="490" t="s">
        <v>136</v>
      </c>
      <c r="C2" s="490" t="s">
        <v>137</v>
      </c>
      <c r="D2" s="490" t="s">
        <v>138</v>
      </c>
      <c r="E2" s="490" t="s">
        <v>139</v>
      </c>
      <c r="F2" s="490" t="s">
        <v>140</v>
      </c>
      <c r="G2" s="490" t="s">
        <v>141</v>
      </c>
      <c r="H2" s="490" t="s">
        <v>142</v>
      </c>
      <c r="I2" s="490" t="s">
        <v>143</v>
      </c>
      <c r="J2" s="490" t="s">
        <v>144</v>
      </c>
      <c r="K2" s="490" t="s">
        <v>145</v>
      </c>
    </row>
    <row r="3" spans="1:11" ht="20.25" customHeight="1" thickBot="1">
      <c r="A3" s="4" t="s">
        <v>135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30" customHeight="1" thickBot="1">
      <c r="A4" s="50" t="s">
        <v>88</v>
      </c>
      <c r="B4" s="340">
        <f>SUM(B5:B8)</f>
        <v>669.2</v>
      </c>
      <c r="C4" s="340">
        <f t="shared" ref="C4:K4" si="0">SUM(C5:C8)</f>
        <v>713.8</v>
      </c>
      <c r="D4" s="340">
        <f t="shared" si="0"/>
        <v>644.5</v>
      </c>
      <c r="E4" s="340">
        <f t="shared" si="0"/>
        <v>750.60000000000014</v>
      </c>
      <c r="F4" s="340">
        <f t="shared" si="0"/>
        <v>697.1</v>
      </c>
      <c r="G4" s="340">
        <f t="shared" si="0"/>
        <v>735.9</v>
      </c>
      <c r="H4" s="340">
        <f t="shared" si="0"/>
        <v>677.30000000000007</v>
      </c>
      <c r="I4" s="340">
        <f t="shared" si="0"/>
        <v>800.40000000000009</v>
      </c>
      <c r="J4" s="340">
        <f t="shared" si="0"/>
        <v>723.29999999999984</v>
      </c>
      <c r="K4" s="411">
        <f t="shared" si="0"/>
        <v>793</v>
      </c>
    </row>
    <row r="5" spans="1:11" ht="20.25" customHeight="1">
      <c r="A5" s="68" t="s">
        <v>129</v>
      </c>
      <c r="B5" s="341">
        <v>424</v>
      </c>
      <c r="C5" s="341">
        <v>427.1</v>
      </c>
      <c r="D5" s="341">
        <v>434.4</v>
      </c>
      <c r="E5" s="341">
        <v>446.6</v>
      </c>
      <c r="F5" s="341">
        <v>451.6</v>
      </c>
      <c r="G5" s="341">
        <v>452</v>
      </c>
      <c r="H5" s="341">
        <v>460.3</v>
      </c>
      <c r="I5" s="341">
        <v>466.1</v>
      </c>
      <c r="J5" s="341">
        <f>1672.3-1204.5</f>
        <v>467.79999999999995</v>
      </c>
      <c r="K5" s="338">
        <v>471.1</v>
      </c>
    </row>
    <row r="6" spans="1:11" ht="20.25" customHeight="1">
      <c r="A6" s="69" t="s">
        <v>130</v>
      </c>
      <c r="B6" s="341">
        <v>234.6</v>
      </c>
      <c r="C6" s="341">
        <v>272.7</v>
      </c>
      <c r="D6" s="341">
        <v>198</v>
      </c>
      <c r="E6" s="341">
        <v>286.3</v>
      </c>
      <c r="F6" s="341">
        <v>224</v>
      </c>
      <c r="G6" s="341">
        <v>265.2</v>
      </c>
      <c r="H6" s="341">
        <v>203.9</v>
      </c>
      <c r="I6" s="341">
        <v>317.10000000000002</v>
      </c>
      <c r="J6" s="341">
        <f>721.3-479.1</f>
        <v>242.19999999999993</v>
      </c>
      <c r="K6" s="338">
        <v>304</v>
      </c>
    </row>
    <row r="7" spans="1:11" ht="20.25" customHeight="1">
      <c r="A7" s="69" t="s">
        <v>91</v>
      </c>
      <c r="B7" s="341">
        <v>2.7</v>
      </c>
      <c r="C7" s="341">
        <v>6.2</v>
      </c>
      <c r="D7" s="341">
        <v>2.6</v>
      </c>
      <c r="E7" s="341">
        <v>7.2</v>
      </c>
      <c r="F7" s="341">
        <v>13.1</v>
      </c>
      <c r="G7" s="341">
        <v>11.8</v>
      </c>
      <c r="H7" s="341">
        <v>7.2</v>
      </c>
      <c r="I7" s="341">
        <v>9.6999999999999993</v>
      </c>
      <c r="J7" s="341">
        <f>63.3-55.4</f>
        <v>7.8999999999999986</v>
      </c>
      <c r="K7" s="338">
        <v>12.8</v>
      </c>
    </row>
    <row r="8" spans="1:11" ht="20.25" customHeight="1" thickBot="1">
      <c r="A8" s="71" t="s">
        <v>92</v>
      </c>
      <c r="B8" s="341">
        <v>7.9</v>
      </c>
      <c r="C8" s="341">
        <v>7.8</v>
      </c>
      <c r="D8" s="341">
        <v>9.5</v>
      </c>
      <c r="E8" s="341">
        <v>10.5</v>
      </c>
      <c r="F8" s="341">
        <v>8.4</v>
      </c>
      <c r="G8" s="341">
        <v>6.9</v>
      </c>
      <c r="H8" s="341">
        <v>5.9</v>
      </c>
      <c r="I8" s="341">
        <v>7.5</v>
      </c>
      <c r="J8" s="341">
        <f>12.3-6.9</f>
        <v>5.4</v>
      </c>
      <c r="K8" s="338">
        <v>5.0999999999999996</v>
      </c>
    </row>
    <row r="9" spans="1:11" ht="30" customHeight="1" thickBot="1">
      <c r="A9" s="94" t="s">
        <v>89</v>
      </c>
      <c r="B9" s="340">
        <f>SUM(B10:B17)</f>
        <v>-464.5</v>
      </c>
      <c r="C9" s="340">
        <f t="shared" ref="C9:K9" si="1">SUM(C10:C17)</f>
        <v>-499.7</v>
      </c>
      <c r="D9" s="340">
        <f t="shared" si="1"/>
        <v>-444.9</v>
      </c>
      <c r="E9" s="340">
        <f t="shared" si="1"/>
        <v>-562.4</v>
      </c>
      <c r="F9" s="340">
        <f t="shared" si="1"/>
        <v>-512.91999999999996</v>
      </c>
      <c r="G9" s="340">
        <f t="shared" si="1"/>
        <v>-542.4</v>
      </c>
      <c r="H9" s="340">
        <f t="shared" si="1"/>
        <v>-510.7</v>
      </c>
      <c r="I9" s="340">
        <f t="shared" si="1"/>
        <v>-591.70000000000016</v>
      </c>
      <c r="J9" s="340">
        <f t="shared" si="1"/>
        <v>-507.40000000000003</v>
      </c>
      <c r="K9" s="411">
        <f t="shared" si="1"/>
        <v>-578.9</v>
      </c>
    </row>
    <row r="10" spans="1:11" ht="20.25" customHeight="1">
      <c r="A10" s="99" t="s">
        <v>131</v>
      </c>
      <c r="B10" s="341">
        <v>-206.8</v>
      </c>
      <c r="C10" s="341">
        <v>-226.6</v>
      </c>
      <c r="D10" s="341">
        <v>-171.5</v>
      </c>
      <c r="E10" s="341">
        <v>-219</v>
      </c>
      <c r="F10" s="341">
        <v>-207.4</v>
      </c>
      <c r="G10" s="341">
        <v>-239.5</v>
      </c>
      <c r="H10" s="341">
        <v>-219.3</v>
      </c>
      <c r="I10" s="341">
        <v>-260.7</v>
      </c>
      <c r="J10" s="341">
        <f>-471.5+260.9</f>
        <v>-210.60000000000002</v>
      </c>
      <c r="K10" s="338">
        <v>-259.39999999999998</v>
      </c>
    </row>
    <row r="11" spans="1:11" ht="20.25" customHeight="1">
      <c r="A11" s="38" t="s">
        <v>93</v>
      </c>
      <c r="B11" s="341">
        <v>-71.5</v>
      </c>
      <c r="C11" s="341">
        <v>-71.8</v>
      </c>
      <c r="D11" s="341">
        <v>-73.7</v>
      </c>
      <c r="E11" s="341">
        <v>-95.7</v>
      </c>
      <c r="F11" s="341">
        <v>-79</v>
      </c>
      <c r="G11" s="341">
        <v>-81.3</v>
      </c>
      <c r="H11" s="341">
        <v>-79.3</v>
      </c>
      <c r="I11" s="341">
        <v>-92.4</v>
      </c>
      <c r="J11" s="341">
        <f>-207.6+132.2</f>
        <v>-75.400000000000006</v>
      </c>
      <c r="K11" s="338">
        <v>-76.2</v>
      </c>
    </row>
    <row r="12" spans="1:11" ht="20.25" customHeight="1">
      <c r="A12" s="38" t="s">
        <v>121</v>
      </c>
      <c r="B12" s="341">
        <v>-54.4</v>
      </c>
      <c r="C12" s="341">
        <v>-56.7</v>
      </c>
      <c r="D12" s="341">
        <v>-60.2</v>
      </c>
      <c r="E12" s="341">
        <v>-71.7</v>
      </c>
      <c r="F12" s="341">
        <v>-60.7</v>
      </c>
      <c r="G12" s="341">
        <v>-62.3</v>
      </c>
      <c r="H12" s="341">
        <v>-64.900000000000006</v>
      </c>
      <c r="I12" s="341">
        <v>-68.599999999999994</v>
      </c>
      <c r="J12" s="341">
        <f>-373.8+311.3</f>
        <v>-62.5</v>
      </c>
      <c r="K12" s="338">
        <v>-65.5</v>
      </c>
    </row>
    <row r="13" spans="1:11" ht="20.25" customHeight="1">
      <c r="A13" s="38" t="s">
        <v>132</v>
      </c>
      <c r="B13" s="341">
        <v>-49.7</v>
      </c>
      <c r="C13" s="341">
        <v>-55.1</v>
      </c>
      <c r="D13" s="341">
        <v>-58.6</v>
      </c>
      <c r="E13" s="341">
        <v>-59.3</v>
      </c>
      <c r="F13" s="341">
        <v>-60.7</v>
      </c>
      <c r="G13" s="341">
        <v>-62</v>
      </c>
      <c r="H13" s="341">
        <v>-62.2</v>
      </c>
      <c r="I13" s="341">
        <v>-71.400000000000006</v>
      </c>
      <c r="J13" s="341">
        <f>-359.3+288</f>
        <v>-71.300000000000011</v>
      </c>
      <c r="K13" s="338">
        <v>-73.8</v>
      </c>
    </row>
    <row r="14" spans="1:11" ht="20.25" customHeight="1">
      <c r="A14" s="38" t="s">
        <v>1</v>
      </c>
      <c r="B14" s="341">
        <v>-40.6</v>
      </c>
      <c r="C14" s="341">
        <v>-40.299999999999997</v>
      </c>
      <c r="D14" s="341">
        <v>-38.9</v>
      </c>
      <c r="E14" s="341">
        <v>-58.6</v>
      </c>
      <c r="F14" s="341">
        <v>-43.1</v>
      </c>
      <c r="G14" s="341">
        <v>-41.9</v>
      </c>
      <c r="H14" s="341">
        <v>-40.4</v>
      </c>
      <c r="I14" s="341">
        <v>-53.2</v>
      </c>
      <c r="J14" s="341">
        <f>-152.8+108.2</f>
        <v>-44.600000000000009</v>
      </c>
      <c r="K14" s="338">
        <v>-48.4</v>
      </c>
    </row>
    <row r="15" spans="1:11" ht="20.25" customHeight="1">
      <c r="A15" s="38" t="s">
        <v>94</v>
      </c>
      <c r="B15" s="341">
        <v>-5.5</v>
      </c>
      <c r="C15" s="341">
        <v>-7.6</v>
      </c>
      <c r="D15" s="341">
        <v>-7</v>
      </c>
      <c r="E15" s="341">
        <v>-16.100000000000001</v>
      </c>
      <c r="F15" s="341">
        <v>-25.9</v>
      </c>
      <c r="G15" s="341">
        <v>-16.8</v>
      </c>
      <c r="H15" s="341">
        <v>-10.6</v>
      </c>
      <c r="I15" s="341">
        <v>-10.6</v>
      </c>
      <c r="J15" s="341">
        <f>-200+189.7</f>
        <v>-10.300000000000011</v>
      </c>
      <c r="K15" s="338">
        <v>-14.4</v>
      </c>
    </row>
    <row r="16" spans="1:11" ht="30" customHeight="1">
      <c r="A16" s="38" t="s">
        <v>133</v>
      </c>
      <c r="B16" s="341">
        <v>-5.9</v>
      </c>
      <c r="C16" s="341">
        <v>-8.4</v>
      </c>
      <c r="D16" s="341">
        <v>-5.3</v>
      </c>
      <c r="E16" s="341">
        <v>-7.8</v>
      </c>
      <c r="F16" s="341">
        <v>-6.42</v>
      </c>
      <c r="G16" s="341">
        <v>-9.3000000000000007</v>
      </c>
      <c r="H16" s="341">
        <v>-5.3</v>
      </c>
      <c r="I16" s="341">
        <v>-7.2</v>
      </c>
      <c r="J16" s="341">
        <f>-24.8+18.1</f>
        <v>-6.6999999999999993</v>
      </c>
      <c r="K16" s="338">
        <v>-12.1</v>
      </c>
    </row>
    <row r="17" spans="1:11" ht="15.75" thickBot="1">
      <c r="A17" s="96" t="s">
        <v>95</v>
      </c>
      <c r="B17" s="341">
        <v>-30.1</v>
      </c>
      <c r="C17" s="341">
        <v>-33.200000000000003</v>
      </c>
      <c r="D17" s="341">
        <v>-29.7</v>
      </c>
      <c r="E17" s="341">
        <v>-34.200000000000003</v>
      </c>
      <c r="F17" s="341">
        <v>-29.7</v>
      </c>
      <c r="G17" s="341">
        <v>-29.3</v>
      </c>
      <c r="H17" s="341">
        <v>-28.7</v>
      </c>
      <c r="I17" s="341">
        <v>-27.6</v>
      </c>
      <c r="J17" s="341">
        <f>-69.4+43.4</f>
        <v>-26.000000000000007</v>
      </c>
      <c r="K17" s="338">
        <v>-29.1</v>
      </c>
    </row>
    <row r="18" spans="1:11" ht="30" customHeight="1" thickBot="1">
      <c r="A18" s="37" t="s">
        <v>134</v>
      </c>
      <c r="B18" s="447">
        <v>-1.7</v>
      </c>
      <c r="C18" s="447">
        <v>-1.1000000000000001</v>
      </c>
      <c r="D18" s="447">
        <v>-2</v>
      </c>
      <c r="E18" s="447">
        <v>-12.7</v>
      </c>
      <c r="F18" s="447">
        <v>0.5</v>
      </c>
      <c r="G18" s="447">
        <v>1.5</v>
      </c>
      <c r="H18" s="447">
        <v>36.799999999999997</v>
      </c>
      <c r="I18" s="447">
        <v>-1.9</v>
      </c>
      <c r="J18" s="447">
        <v>3.6</v>
      </c>
      <c r="K18" s="448">
        <v>-1</v>
      </c>
    </row>
    <row r="19" spans="1:11" ht="30" customHeight="1" thickBot="1">
      <c r="A19" s="94" t="s">
        <v>44</v>
      </c>
      <c r="B19" s="342">
        <f>B4+B9+B18</f>
        <v>203.00000000000006</v>
      </c>
      <c r="C19" s="342">
        <f t="shared" ref="C19:K19" si="2">C4+C9+C18</f>
        <v>212.99999999999997</v>
      </c>
      <c r="D19" s="342">
        <f t="shared" si="2"/>
        <v>197.60000000000002</v>
      </c>
      <c r="E19" s="342">
        <f t="shared" si="2"/>
        <v>175.50000000000017</v>
      </c>
      <c r="F19" s="342">
        <f t="shared" si="2"/>
        <v>184.68000000000006</v>
      </c>
      <c r="G19" s="342">
        <f t="shared" si="2"/>
        <v>195</v>
      </c>
      <c r="H19" s="342">
        <f t="shared" si="2"/>
        <v>203.40000000000009</v>
      </c>
      <c r="I19" s="342">
        <f t="shared" si="2"/>
        <v>206.79999999999993</v>
      </c>
      <c r="J19" s="342">
        <f t="shared" si="2"/>
        <v>219.4999999999998</v>
      </c>
      <c r="K19" s="411">
        <f t="shared" si="2"/>
        <v>213.10000000000002</v>
      </c>
    </row>
    <row r="20" spans="1:11" ht="20.25" customHeight="1">
      <c r="A20" s="54" t="s">
        <v>113</v>
      </c>
      <c r="B20" s="54">
        <v>12.5</v>
      </c>
      <c r="C20" s="54">
        <v>-8.5</v>
      </c>
      <c r="D20" s="54">
        <v>5.3</v>
      </c>
      <c r="E20" s="54">
        <v>5</v>
      </c>
      <c r="F20" s="54">
        <v>3.8</v>
      </c>
      <c r="G20" s="54">
        <v>0.7</v>
      </c>
      <c r="H20" s="54">
        <v>7.4</v>
      </c>
      <c r="I20" s="54">
        <v>4.0999999999999996</v>
      </c>
      <c r="J20" s="54">
        <v>1.2000000000000028</v>
      </c>
      <c r="K20" s="337">
        <v>13</v>
      </c>
    </row>
    <row r="21" spans="1:11" ht="20.25" customHeight="1">
      <c r="A21" s="8" t="s">
        <v>122</v>
      </c>
      <c r="B21" s="8">
        <v>30.1</v>
      </c>
      <c r="C21" s="8">
        <v>-92.4</v>
      </c>
      <c r="D21" s="8">
        <v>-5.2</v>
      </c>
      <c r="E21" s="8">
        <v>-43.1</v>
      </c>
      <c r="F21" s="8">
        <v>-80.099999999999994</v>
      </c>
      <c r="G21" s="8">
        <v>-102.4</v>
      </c>
      <c r="H21" s="8">
        <v>-10.7</v>
      </c>
      <c r="I21" s="8">
        <v>-22.8</v>
      </c>
      <c r="J21" s="8">
        <v>-108.70000000000005</v>
      </c>
      <c r="K21" s="337">
        <v>-127</v>
      </c>
    </row>
    <row r="22" spans="1:11" ht="30" customHeight="1" thickBot="1">
      <c r="A22" s="96" t="s">
        <v>114</v>
      </c>
      <c r="B22" s="96">
        <v>0.7</v>
      </c>
      <c r="C22" s="96">
        <v>0.8</v>
      </c>
      <c r="D22" s="96">
        <v>0.5</v>
      </c>
      <c r="E22" s="96">
        <v>0.8</v>
      </c>
      <c r="F22" s="96">
        <v>0.7</v>
      </c>
      <c r="G22" s="96">
        <v>0.8</v>
      </c>
      <c r="H22" s="96">
        <v>0.7</v>
      </c>
      <c r="I22" s="96">
        <v>0.6</v>
      </c>
      <c r="J22" s="96">
        <v>0.60000000000000009</v>
      </c>
      <c r="K22" s="337">
        <v>0.7</v>
      </c>
    </row>
    <row r="23" spans="1:11" ht="30" customHeight="1" thickBot="1">
      <c r="A23" s="97" t="s">
        <v>108</v>
      </c>
      <c r="B23" s="446">
        <f>B19+B20+B21+B22</f>
        <v>246.30000000000004</v>
      </c>
      <c r="C23" s="446">
        <f t="shared" ref="C23:K23" si="3">C19+C20+C21+C22</f>
        <v>112.89999999999996</v>
      </c>
      <c r="D23" s="446">
        <f t="shared" si="3"/>
        <v>198.20000000000005</v>
      </c>
      <c r="E23" s="446">
        <f t="shared" si="3"/>
        <v>138.20000000000019</v>
      </c>
      <c r="F23" s="446">
        <f t="shared" si="3"/>
        <v>109.08000000000008</v>
      </c>
      <c r="G23" s="446">
        <f t="shared" si="3"/>
        <v>94.09999999999998</v>
      </c>
      <c r="H23" s="446">
        <f t="shared" si="3"/>
        <v>200.8000000000001</v>
      </c>
      <c r="I23" s="446">
        <f t="shared" si="3"/>
        <v>188.6999999999999</v>
      </c>
      <c r="J23" s="446">
        <f t="shared" si="3"/>
        <v>112.59999999999977</v>
      </c>
      <c r="K23" s="411">
        <f t="shared" si="3"/>
        <v>99.800000000000026</v>
      </c>
    </row>
    <row r="24" spans="1:11" ht="30" customHeight="1" thickBot="1">
      <c r="A24" s="98" t="s">
        <v>3</v>
      </c>
      <c r="B24" s="98">
        <v>-41.2</v>
      </c>
      <c r="C24" s="98">
        <v>-13.4</v>
      </c>
      <c r="D24" s="98">
        <v>-26.2</v>
      </c>
      <c r="E24" s="98">
        <v>-16.600000000000001</v>
      </c>
      <c r="F24" s="98">
        <v>-14</v>
      </c>
      <c r="G24" s="98">
        <v>-13.4</v>
      </c>
      <c r="H24" s="98">
        <v>-24.4</v>
      </c>
      <c r="I24" s="98">
        <v>-15.5</v>
      </c>
      <c r="J24" s="98">
        <v>-14.400000000000002</v>
      </c>
      <c r="K24" s="338">
        <v>-7.1</v>
      </c>
    </row>
    <row r="25" spans="1:11" ht="30" customHeight="1" thickBot="1">
      <c r="A25" s="95" t="s">
        <v>65</v>
      </c>
      <c r="B25" s="449">
        <f>B23+B24</f>
        <v>205.10000000000002</v>
      </c>
      <c r="C25" s="449">
        <f t="shared" ref="C25:K25" si="4">C23+C24</f>
        <v>99.499999999999957</v>
      </c>
      <c r="D25" s="449">
        <f t="shared" si="4"/>
        <v>172.00000000000006</v>
      </c>
      <c r="E25" s="449">
        <f t="shared" si="4"/>
        <v>121.60000000000019</v>
      </c>
      <c r="F25" s="449">
        <f t="shared" si="4"/>
        <v>95.080000000000084</v>
      </c>
      <c r="G25" s="449">
        <f t="shared" si="4"/>
        <v>80.699999999999974</v>
      </c>
      <c r="H25" s="449">
        <f t="shared" si="4"/>
        <v>176.40000000000009</v>
      </c>
      <c r="I25" s="449">
        <f t="shared" si="4"/>
        <v>173.1999999999999</v>
      </c>
      <c r="J25" s="449">
        <f t="shared" si="4"/>
        <v>98.199999999999761</v>
      </c>
      <c r="K25" s="411">
        <f t="shared" si="4"/>
        <v>92.700000000000031</v>
      </c>
    </row>
    <row r="26" spans="1:11" ht="30" customHeight="1" thickBo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66"/>
    </row>
    <row r="27" spans="1:11" ht="30" customHeight="1">
      <c r="A27" s="58" t="s">
        <v>0</v>
      </c>
      <c r="B27" s="343">
        <f>B19-B12</f>
        <v>257.40000000000003</v>
      </c>
      <c r="C27" s="343">
        <f t="shared" ref="C27:K27" si="5">C19-C12</f>
        <v>269.7</v>
      </c>
      <c r="D27" s="343">
        <f t="shared" si="5"/>
        <v>257.8</v>
      </c>
      <c r="E27" s="343">
        <f t="shared" si="5"/>
        <v>247.20000000000016</v>
      </c>
      <c r="F27" s="343">
        <f t="shared" si="5"/>
        <v>245.38000000000005</v>
      </c>
      <c r="G27" s="343">
        <f t="shared" si="5"/>
        <v>257.3</v>
      </c>
      <c r="H27" s="343">
        <f t="shared" si="5"/>
        <v>268.30000000000007</v>
      </c>
      <c r="I27" s="343">
        <f t="shared" si="5"/>
        <v>275.39999999999992</v>
      </c>
      <c r="J27" s="343">
        <f t="shared" si="5"/>
        <v>281.99999999999977</v>
      </c>
      <c r="K27" s="344">
        <f t="shared" si="5"/>
        <v>278.60000000000002</v>
      </c>
    </row>
    <row r="28" spans="1:11" ht="30" customHeight="1" thickBot="1">
      <c r="A28" s="59" t="s">
        <v>4</v>
      </c>
      <c r="B28" s="345">
        <f t="shared" ref="B28:K28" si="6">B27/B4</f>
        <v>0.38463837417812313</v>
      </c>
      <c r="C28" s="345">
        <f t="shared" si="6"/>
        <v>0.377836929111796</v>
      </c>
      <c r="D28" s="345">
        <f t="shared" si="6"/>
        <v>0.4</v>
      </c>
      <c r="E28" s="345">
        <f t="shared" si="6"/>
        <v>0.32933653077537983</v>
      </c>
      <c r="F28" s="345">
        <f t="shared" si="6"/>
        <v>0.35200114761153356</v>
      </c>
      <c r="G28" s="345">
        <f t="shared" si="6"/>
        <v>0.34963989672509854</v>
      </c>
      <c r="H28" s="345">
        <f t="shared" si="6"/>
        <v>0.39613169939465531</v>
      </c>
      <c r="I28" s="345">
        <f t="shared" si="6"/>
        <v>0.34407796101949012</v>
      </c>
      <c r="J28" s="345">
        <f t="shared" si="6"/>
        <v>0.38987971795935272</v>
      </c>
      <c r="K28" s="339">
        <f t="shared" si="6"/>
        <v>0.35132408575031526</v>
      </c>
    </row>
    <row r="29" spans="1:1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</row>
  </sheetData>
  <mergeCells count="10">
    <mergeCell ref="G2:G3"/>
    <mergeCell ref="H2:H3"/>
    <mergeCell ref="I2:I3"/>
    <mergeCell ref="J2:J3"/>
    <mergeCell ref="K2:K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49" orientation="portrait" horizontalDpi="4294967294" r:id="rId1"/>
  <ignoredErrors>
    <ignoredError sqref="K9 F9:I9 B9:E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K30"/>
  <sheetViews>
    <sheetView showGridLines="0" zoomScale="85" zoomScaleNormal="85" workbookViewId="0">
      <pane ySplit="3" topLeftCell="A4" activePane="bottomLeft" state="frozen"/>
      <selection pane="bottomLeft" activeCell="A14" sqref="A14"/>
    </sheetView>
  </sheetViews>
  <sheetFormatPr defaultRowHeight="15" outlineLevelRow="1"/>
  <cols>
    <col min="1" max="1" width="53.75" style="1" customWidth="1"/>
    <col min="2" max="11" width="15.625" style="1" customWidth="1"/>
    <col min="12" max="16384" width="9" style="1"/>
  </cols>
  <sheetData>
    <row r="1" spans="1:11" ht="50.25" customHeight="1" thickBot="1">
      <c r="A1" s="35" t="s">
        <v>233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0.25" customHeight="1">
      <c r="A2" s="54" t="s">
        <v>232</v>
      </c>
      <c r="B2" s="490" t="s">
        <v>136</v>
      </c>
      <c r="C2" s="490" t="s">
        <v>137</v>
      </c>
      <c r="D2" s="490" t="s">
        <v>138</v>
      </c>
      <c r="E2" s="490" t="s">
        <v>139</v>
      </c>
      <c r="F2" s="490" t="s">
        <v>140</v>
      </c>
      <c r="G2" s="490" t="s">
        <v>141</v>
      </c>
      <c r="H2" s="490" t="s">
        <v>142</v>
      </c>
      <c r="I2" s="490" t="s">
        <v>143</v>
      </c>
      <c r="J2" s="490" t="s">
        <v>144</v>
      </c>
      <c r="K2" s="490" t="s">
        <v>145</v>
      </c>
    </row>
    <row r="3" spans="1:11" ht="20.25" customHeight="1" thickBot="1">
      <c r="A3" s="4" t="s">
        <v>135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30" customHeight="1" thickBot="1">
      <c r="A4" s="50" t="s">
        <v>88</v>
      </c>
      <c r="B4" s="340">
        <f>SUM(B5:B8)</f>
        <v>1773.4999999999998</v>
      </c>
      <c r="C4" s="340">
        <f t="shared" ref="C4:K4" si="0">SUM(C5:C8)</f>
        <v>1821.4</v>
      </c>
      <c r="D4" s="340">
        <f t="shared" si="0"/>
        <v>1807.7</v>
      </c>
      <c r="E4" s="340">
        <f t="shared" si="0"/>
        <v>1789.6000000000001</v>
      </c>
      <c r="F4" s="340">
        <f t="shared" si="0"/>
        <v>1689.8</v>
      </c>
      <c r="G4" s="340">
        <v>1721.7</v>
      </c>
      <c r="H4" s="340">
        <f t="shared" si="0"/>
        <v>1673.1</v>
      </c>
      <c r="I4" s="340">
        <f t="shared" si="0"/>
        <v>1656.1000000000001</v>
      </c>
      <c r="J4" s="340">
        <f t="shared" si="0"/>
        <v>1624.0000000000002</v>
      </c>
      <c r="K4" s="411">
        <f t="shared" si="0"/>
        <v>1651.1999999999998</v>
      </c>
    </row>
    <row r="5" spans="1:11" ht="20.25" customHeight="1">
      <c r="A5" s="68" t="s">
        <v>129</v>
      </c>
      <c r="B5" s="338">
        <v>1368.7</v>
      </c>
      <c r="C5" s="338">
        <v>1384.4</v>
      </c>
      <c r="D5" s="338">
        <v>1405.2</v>
      </c>
      <c r="E5" s="338">
        <v>1373.9</v>
      </c>
      <c r="F5" s="338">
        <v>1335.6</v>
      </c>
      <c r="G5" s="338">
        <v>1342.8</v>
      </c>
      <c r="H5" s="338">
        <v>1346.5</v>
      </c>
      <c r="I5" s="338">
        <v>1287.5999999999999</v>
      </c>
      <c r="J5" s="338">
        <v>1256</v>
      </c>
      <c r="K5" s="338">
        <v>1238.0999999999999</v>
      </c>
    </row>
    <row r="6" spans="1:11" ht="20.25" customHeight="1">
      <c r="A6" s="69" t="s">
        <v>130</v>
      </c>
      <c r="B6" s="338">
        <v>362.4</v>
      </c>
      <c r="C6" s="338">
        <v>405.4</v>
      </c>
      <c r="D6" s="338">
        <v>358.7</v>
      </c>
      <c r="E6" s="338">
        <v>374.3</v>
      </c>
      <c r="F6" s="338">
        <v>312</v>
      </c>
      <c r="G6" s="338">
        <v>328.7</v>
      </c>
      <c r="H6" s="338">
        <v>269.89999999999998</v>
      </c>
      <c r="I6" s="338">
        <v>278.2</v>
      </c>
      <c r="J6" s="338">
        <v>291.89999999999998</v>
      </c>
      <c r="K6" s="338">
        <v>322.10000000000002</v>
      </c>
    </row>
    <row r="7" spans="1:11" ht="20.25" customHeight="1">
      <c r="A7" s="69" t="s">
        <v>91</v>
      </c>
      <c r="B7" s="338">
        <v>39.6</v>
      </c>
      <c r="C7" s="338">
        <v>29.5</v>
      </c>
      <c r="D7" s="338">
        <v>39.6</v>
      </c>
      <c r="E7" s="338">
        <v>38.5</v>
      </c>
      <c r="F7" s="338">
        <v>39.200000000000003</v>
      </c>
      <c r="G7" s="338">
        <v>47.9</v>
      </c>
      <c r="H7" s="338">
        <v>54.6</v>
      </c>
      <c r="I7" s="338">
        <v>87.9</v>
      </c>
      <c r="J7" s="338">
        <v>73.900000000000006</v>
      </c>
      <c r="K7" s="338">
        <v>83.6</v>
      </c>
    </row>
    <row r="8" spans="1:11" ht="20.25" customHeight="1" thickBot="1">
      <c r="A8" s="71" t="s">
        <v>92</v>
      </c>
      <c r="B8" s="338">
        <v>2.8</v>
      </c>
      <c r="C8" s="338">
        <v>2.1</v>
      </c>
      <c r="D8" s="338">
        <v>4.2</v>
      </c>
      <c r="E8" s="338">
        <v>2.9</v>
      </c>
      <c r="F8" s="338">
        <v>3</v>
      </c>
      <c r="G8" s="338">
        <v>2.4</v>
      </c>
      <c r="H8" s="338">
        <v>2.1</v>
      </c>
      <c r="I8" s="338">
        <v>2.4</v>
      </c>
      <c r="J8" s="338">
        <v>2.2000000000000002</v>
      </c>
      <c r="K8" s="338">
        <v>7.4</v>
      </c>
    </row>
    <row r="9" spans="1:11" ht="30" customHeight="1" thickBot="1">
      <c r="A9" s="94" t="s">
        <v>89</v>
      </c>
      <c r="B9" s="340">
        <f>SUM(B10:B17)</f>
        <v>-1559.8999999999999</v>
      </c>
      <c r="C9" s="340">
        <f t="shared" ref="C9:K9" si="1">SUM(C10:C17)</f>
        <v>-1635.9999999999998</v>
      </c>
      <c r="D9" s="340">
        <f t="shared" si="1"/>
        <v>-1565.3</v>
      </c>
      <c r="E9" s="340">
        <f t="shared" si="1"/>
        <v>-1663.3000000000002</v>
      </c>
      <c r="F9" s="340">
        <f t="shared" si="1"/>
        <v>-1407.2000000000003</v>
      </c>
      <c r="G9" s="340">
        <v>-1465.1</v>
      </c>
      <c r="H9" s="340">
        <f t="shared" si="1"/>
        <v>-1359.9</v>
      </c>
      <c r="I9" s="340">
        <f t="shared" si="1"/>
        <v>-1486.3999999999999</v>
      </c>
      <c r="J9" s="340">
        <f t="shared" si="1"/>
        <v>-1336</v>
      </c>
      <c r="K9" s="411">
        <f t="shared" si="1"/>
        <v>-1314.1000000000001</v>
      </c>
    </row>
    <row r="10" spans="1:11" ht="20.25" customHeight="1">
      <c r="A10" s="99" t="s">
        <v>131</v>
      </c>
      <c r="B10" s="338">
        <v>-6.4</v>
      </c>
      <c r="C10" s="338">
        <v>-6.6</v>
      </c>
      <c r="D10" s="338">
        <v>-7.1</v>
      </c>
      <c r="E10" s="338">
        <v>-7.1</v>
      </c>
      <c r="F10" s="338">
        <v>-7.1</v>
      </c>
      <c r="G10" s="338">
        <v>-7.1358892599999999</v>
      </c>
      <c r="H10" s="338">
        <v>-7</v>
      </c>
      <c r="I10" s="338">
        <v>-7.1</v>
      </c>
      <c r="J10" s="338">
        <v>-5.2</v>
      </c>
      <c r="K10" s="338">
        <v>-3.8</v>
      </c>
    </row>
    <row r="11" spans="1:11" ht="20.25" customHeight="1">
      <c r="A11" s="38" t="s">
        <v>93</v>
      </c>
      <c r="B11" s="338">
        <v>-185.9</v>
      </c>
      <c r="C11" s="338">
        <v>-182.8</v>
      </c>
      <c r="D11" s="338">
        <v>-174.9</v>
      </c>
      <c r="E11" s="338">
        <v>-198.8</v>
      </c>
      <c r="F11" s="338">
        <v>-158.19999999999999</v>
      </c>
      <c r="G11" s="338">
        <v>-166.8</v>
      </c>
      <c r="H11" s="338">
        <v>-151.80000000000001</v>
      </c>
      <c r="I11" s="338">
        <v>-180.2</v>
      </c>
      <c r="J11" s="338">
        <v>-148.19999999999999</v>
      </c>
      <c r="K11" s="338">
        <v>-135.69999999999999</v>
      </c>
    </row>
    <row r="12" spans="1:11" ht="20.25" customHeight="1">
      <c r="A12" s="38" t="s">
        <v>121</v>
      </c>
      <c r="B12" s="338">
        <v>-490.6</v>
      </c>
      <c r="C12" s="338">
        <v>-558.79999999999995</v>
      </c>
      <c r="D12" s="338">
        <v>-480.2</v>
      </c>
      <c r="E12" s="338">
        <v>-502</v>
      </c>
      <c r="F12" s="338">
        <v>-433.4</v>
      </c>
      <c r="G12" s="338">
        <v>-488.5</v>
      </c>
      <c r="H12" s="338">
        <v>-444.8</v>
      </c>
      <c r="I12" s="338">
        <v>-464.3</v>
      </c>
      <c r="J12" s="338">
        <v>-438.8</v>
      </c>
      <c r="K12" s="338">
        <v>-414.9</v>
      </c>
    </row>
    <row r="13" spans="1:11" ht="20.25" customHeight="1">
      <c r="A13" s="38" t="s">
        <v>132</v>
      </c>
      <c r="B13" s="338">
        <v>-454.4</v>
      </c>
      <c r="C13" s="338">
        <v>-481</v>
      </c>
      <c r="D13" s="338">
        <v>-456.7</v>
      </c>
      <c r="E13" s="338">
        <v>-449.6</v>
      </c>
      <c r="F13" s="338">
        <v>-358.1</v>
      </c>
      <c r="G13" s="338">
        <v>-392.6</v>
      </c>
      <c r="H13" s="338">
        <v>-349.8</v>
      </c>
      <c r="I13" s="338">
        <v>-352.9</v>
      </c>
      <c r="J13" s="338">
        <v>-345.7</v>
      </c>
      <c r="K13" s="338">
        <v>-358.3</v>
      </c>
    </row>
    <row r="14" spans="1:11" ht="20.25" customHeight="1">
      <c r="A14" s="38" t="s">
        <v>1</v>
      </c>
      <c r="B14" s="338">
        <v>-113.6</v>
      </c>
      <c r="C14" s="338">
        <v>-92.1</v>
      </c>
      <c r="D14" s="338">
        <v>-87.6</v>
      </c>
      <c r="E14" s="338">
        <v>-103.3</v>
      </c>
      <c r="F14" s="338">
        <v>-93.4</v>
      </c>
      <c r="G14" s="338">
        <v>-88.9</v>
      </c>
      <c r="H14" s="338">
        <v>-80.2</v>
      </c>
      <c r="I14" s="338">
        <v>-100.8</v>
      </c>
      <c r="J14" s="338">
        <v>-81.099999999999994</v>
      </c>
      <c r="K14" s="338">
        <v>-70.5</v>
      </c>
    </row>
    <row r="15" spans="1:11" ht="20.25" customHeight="1">
      <c r="A15" s="38" t="s">
        <v>94</v>
      </c>
      <c r="B15" s="338">
        <v>-272.8</v>
      </c>
      <c r="C15" s="338">
        <v>-286.5</v>
      </c>
      <c r="D15" s="338">
        <v>-319</v>
      </c>
      <c r="E15" s="338">
        <v>-358.6</v>
      </c>
      <c r="F15" s="338">
        <v>-325.10000000000002</v>
      </c>
      <c r="G15" s="338">
        <v>-292.2</v>
      </c>
      <c r="H15" s="338">
        <v>-294</v>
      </c>
      <c r="I15" s="338">
        <v>-329.3</v>
      </c>
      <c r="J15" s="338">
        <v>-279.60000000000002</v>
      </c>
      <c r="K15" s="338">
        <v>-294.60000000000002</v>
      </c>
    </row>
    <row r="16" spans="1:11" ht="30" customHeight="1">
      <c r="A16" s="38" t="s">
        <v>133</v>
      </c>
      <c r="B16" s="338">
        <v>-5.0999999999999996</v>
      </c>
      <c r="C16" s="338">
        <v>0.1</v>
      </c>
      <c r="D16" s="338">
        <v>-5</v>
      </c>
      <c r="E16" s="338">
        <v>-5.7</v>
      </c>
      <c r="F16" s="338">
        <v>-2.4</v>
      </c>
      <c r="G16" s="338">
        <v>5.3</v>
      </c>
      <c r="H16" s="338">
        <v>-2.6</v>
      </c>
      <c r="I16" s="338">
        <v>-8.6999999999999993</v>
      </c>
      <c r="J16" s="338">
        <v>-10.6</v>
      </c>
      <c r="K16" s="338">
        <v>-12.7</v>
      </c>
    </row>
    <row r="17" spans="1:11" ht="15.75" thickBot="1">
      <c r="A17" s="96" t="s">
        <v>95</v>
      </c>
      <c r="B17" s="338">
        <v>-31.1</v>
      </c>
      <c r="C17" s="338">
        <v>-28.3</v>
      </c>
      <c r="D17" s="338">
        <v>-34.799999999999997</v>
      </c>
      <c r="E17" s="338">
        <v>-38.200000000000003</v>
      </c>
      <c r="F17" s="338">
        <v>-29.5</v>
      </c>
      <c r="G17" s="338">
        <v>-34.200000000000003</v>
      </c>
      <c r="H17" s="338">
        <v>-29.7</v>
      </c>
      <c r="I17" s="338">
        <v>-43.1</v>
      </c>
      <c r="J17" s="338">
        <v>-26.8</v>
      </c>
      <c r="K17" s="338">
        <v>-23.6</v>
      </c>
    </row>
    <row r="18" spans="1:11" ht="30" customHeight="1" thickBot="1">
      <c r="A18" s="37" t="s">
        <v>134</v>
      </c>
      <c r="B18" s="447">
        <v>3.1</v>
      </c>
      <c r="C18" s="447">
        <v>-0.8</v>
      </c>
      <c r="D18" s="447">
        <v>-2.5</v>
      </c>
      <c r="E18" s="447">
        <v>-12.1</v>
      </c>
      <c r="F18" s="447">
        <v>0</v>
      </c>
      <c r="G18" s="447">
        <v>8.3000000000000007</v>
      </c>
      <c r="H18" s="447">
        <v>5.5</v>
      </c>
      <c r="I18" s="447">
        <v>-8.6999999999999993</v>
      </c>
      <c r="J18" s="447">
        <v>2.4</v>
      </c>
      <c r="K18" s="448">
        <v>-6.4</v>
      </c>
    </row>
    <row r="19" spans="1:11" ht="30" customHeight="1" thickBot="1">
      <c r="A19" s="94" t="s">
        <v>44</v>
      </c>
      <c r="B19" s="343">
        <v>216.6</v>
      </c>
      <c r="C19" s="342">
        <v>184.6</v>
      </c>
      <c r="D19" s="342">
        <f t="shared" ref="D19:J19" si="2">D4+D9+D18</f>
        <v>239.90000000000009</v>
      </c>
      <c r="E19" s="342">
        <f t="shared" si="2"/>
        <v>114.19999999999996</v>
      </c>
      <c r="F19" s="342">
        <v>282.39999999999998</v>
      </c>
      <c r="G19" s="342">
        <v>264.89999999999998</v>
      </c>
      <c r="H19" s="342">
        <v>318.5</v>
      </c>
      <c r="I19" s="342">
        <v>161.1</v>
      </c>
      <c r="J19" s="342">
        <f t="shared" si="2"/>
        <v>290.4000000000002</v>
      </c>
      <c r="K19" s="411">
        <v>330.7</v>
      </c>
    </row>
    <row r="20" spans="1:11" ht="20.25" hidden="1" customHeight="1" outlineLevel="1">
      <c r="A20" s="54" t="s">
        <v>113</v>
      </c>
      <c r="B20" s="54"/>
      <c r="C20" s="54"/>
      <c r="D20" s="54"/>
      <c r="E20" s="54"/>
      <c r="F20" s="54"/>
      <c r="G20" s="54"/>
      <c r="H20" s="54"/>
      <c r="I20" s="54"/>
      <c r="J20" s="54"/>
      <c r="K20" s="337"/>
    </row>
    <row r="21" spans="1:11" ht="20.25" hidden="1" customHeight="1" outlineLevel="1">
      <c r="A21" s="8" t="s">
        <v>122</v>
      </c>
      <c r="B21" s="8"/>
      <c r="C21" s="8"/>
      <c r="D21" s="8"/>
      <c r="E21" s="8"/>
      <c r="F21" s="8"/>
      <c r="G21" s="8"/>
      <c r="H21" s="8"/>
      <c r="I21" s="8"/>
      <c r="J21" s="8"/>
      <c r="K21" s="337"/>
    </row>
    <row r="22" spans="1:11" ht="30" hidden="1" customHeight="1" outlineLevel="1" thickBot="1">
      <c r="A22" s="96" t="s">
        <v>114</v>
      </c>
      <c r="B22" s="96"/>
      <c r="C22" s="96"/>
      <c r="D22" s="96"/>
      <c r="E22" s="96"/>
      <c r="F22" s="96"/>
      <c r="G22" s="96"/>
      <c r="H22" s="96"/>
      <c r="I22" s="96"/>
      <c r="J22" s="96"/>
      <c r="K22" s="337"/>
    </row>
    <row r="23" spans="1:11" ht="30" hidden="1" customHeight="1" outlineLevel="1" thickBot="1">
      <c r="A23" s="97" t="s">
        <v>108</v>
      </c>
      <c r="B23" s="446"/>
      <c r="C23" s="446"/>
      <c r="D23" s="446"/>
      <c r="E23" s="446"/>
      <c r="F23" s="446"/>
      <c r="G23" s="446"/>
      <c r="H23" s="446"/>
      <c r="I23" s="446"/>
      <c r="J23" s="446"/>
      <c r="K23" s="411"/>
    </row>
    <row r="24" spans="1:11" ht="30" hidden="1" customHeight="1" outlineLevel="1" thickBot="1">
      <c r="A24" s="98" t="s">
        <v>3</v>
      </c>
      <c r="B24" s="98"/>
      <c r="C24" s="98"/>
      <c r="D24" s="98"/>
      <c r="E24" s="98"/>
      <c r="F24" s="98"/>
      <c r="G24" s="98"/>
      <c r="H24" s="98"/>
      <c r="I24" s="98"/>
      <c r="J24" s="98"/>
      <c r="K24" s="338"/>
    </row>
    <row r="25" spans="1:11" ht="30" hidden="1" customHeight="1" outlineLevel="1" thickBot="1">
      <c r="A25" s="95" t="s">
        <v>65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11"/>
    </row>
    <row r="26" spans="1:11" ht="30" customHeight="1" collapsed="1" thickBo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66"/>
    </row>
    <row r="27" spans="1:11" ht="30" customHeight="1">
      <c r="A27" s="58" t="s">
        <v>0</v>
      </c>
      <c r="B27" s="343">
        <f>B19-B12</f>
        <v>707.2</v>
      </c>
      <c r="C27" s="343">
        <f t="shared" ref="C27:K27" si="3">C19-C12</f>
        <v>743.4</v>
      </c>
      <c r="D27" s="343">
        <f t="shared" si="3"/>
        <v>720.10000000000014</v>
      </c>
      <c r="E27" s="343">
        <f t="shared" si="3"/>
        <v>616.19999999999993</v>
      </c>
      <c r="F27" s="343">
        <v>715.9</v>
      </c>
      <c r="G27" s="342">
        <v>753.3</v>
      </c>
      <c r="H27" s="342">
        <f t="shared" si="3"/>
        <v>763.3</v>
      </c>
      <c r="I27" s="342">
        <v>625.29999999999995</v>
      </c>
      <c r="J27" s="343">
        <f t="shared" si="3"/>
        <v>729.20000000000027</v>
      </c>
      <c r="K27" s="344">
        <f t="shared" si="3"/>
        <v>745.59999999999991</v>
      </c>
    </row>
    <row r="28" spans="1:11" ht="30" customHeight="1" thickBot="1">
      <c r="A28" s="59" t="s">
        <v>4</v>
      </c>
      <c r="B28" s="345">
        <f t="shared" ref="B28:K28" si="4">B27/B4</f>
        <v>0.39875951508316893</v>
      </c>
      <c r="C28" s="345">
        <f t="shared" si="4"/>
        <v>0.40814757878554953</v>
      </c>
      <c r="D28" s="345">
        <f t="shared" si="4"/>
        <v>0.39835149637661121</v>
      </c>
      <c r="E28" s="345">
        <f t="shared" si="4"/>
        <v>0.34432275368797488</v>
      </c>
      <c r="F28" s="345">
        <f t="shared" si="4"/>
        <v>0.42365960468694519</v>
      </c>
      <c r="G28" s="345">
        <f t="shared" si="4"/>
        <v>0.43753267119707262</v>
      </c>
      <c r="H28" s="345">
        <f t="shared" si="4"/>
        <v>0.45621899468053312</v>
      </c>
      <c r="I28" s="345">
        <f t="shared" si="4"/>
        <v>0.37757381800615897</v>
      </c>
      <c r="J28" s="345">
        <f t="shared" si="4"/>
        <v>0.44901477832512326</v>
      </c>
      <c r="K28" s="339">
        <f t="shared" si="4"/>
        <v>0.45155038759689919</v>
      </c>
    </row>
    <row r="29" spans="1:11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</row>
    <row r="30" spans="1:11" ht="39" customHeight="1">
      <c r="A30" s="492" t="s">
        <v>235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</row>
  </sheetData>
  <mergeCells count="11">
    <mergeCell ref="H2:H3"/>
    <mergeCell ref="I2:I3"/>
    <mergeCell ref="J2:J3"/>
    <mergeCell ref="K2:K3"/>
    <mergeCell ref="A30:K30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scale="49" orientation="portrait" horizontalDpi="4294967294" r:id="rId1"/>
  <ignoredErrors>
    <ignoredError sqref="B9:F9 H9:K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Skonsolidowany RZiS</vt:lpstr>
      <vt:lpstr>Segmenty</vt:lpstr>
      <vt:lpstr>Skonsolidowany bilans</vt:lpstr>
      <vt:lpstr>Skonsolidowany CF</vt:lpstr>
      <vt:lpstr>KPI_segment usług</vt:lpstr>
      <vt:lpstr>KPI - segment TV</vt:lpstr>
      <vt:lpstr>KPI_segment usług_historyczne</vt:lpstr>
      <vt:lpstr>Skonsolidowany RZiS_Stara GK CP</vt:lpstr>
      <vt:lpstr>Skonsolidowany RZiS_Metelem</vt:lpstr>
      <vt:lpstr>'KPI - segment TV'!_Toc377043859</vt:lpstr>
      <vt:lpstr>'KPI - segment TV'!_Toc377043860</vt:lpstr>
      <vt:lpstr>'KPI - segment TV'!_Toc377043862</vt:lpstr>
      <vt:lpstr>'KPI - segment TV'!_Toc377043863</vt:lpstr>
      <vt:lpstr>'KPI - segment TV'!Obszar_wydruku</vt:lpstr>
      <vt:lpstr>'KPI_segment usług'!Obszar_wydruku</vt:lpstr>
      <vt:lpstr>'KPI_segment usług_historyczne'!Obszar_wydruku</vt:lpstr>
      <vt:lpstr>'Skonsolidowany CF'!OLE_LINK1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egieniusz</cp:lastModifiedBy>
  <cp:lastPrinted>2013-11-06T09:33:57Z</cp:lastPrinted>
  <dcterms:created xsi:type="dcterms:W3CDTF">2008-08-25T12:12:22Z</dcterms:created>
  <dcterms:modified xsi:type="dcterms:W3CDTF">2014-08-27T20:23:20Z</dcterms:modified>
</cp:coreProperties>
</file>